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13_ncr:1_{1D77847B-6663-49E1-B3BF-1233505BC22B}" xr6:coauthVersionLast="45" xr6:coauthVersionMax="45" xr10:uidLastSave="{00000000-0000-0000-0000-000000000000}"/>
  <bookViews>
    <workbookView xWindow="-98" yWindow="-98" windowWidth="24196" windowHeight="13096" xr2:uid="{00000000-000D-0000-FFFF-FFFF00000000}"/>
  </bookViews>
  <sheets>
    <sheet name="КС2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КС2!$35:$35</definedName>
    <definedName name="_xlnm.Print_Area" localSheetId="0">КС2!$A$1:$L$128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4" l="1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1" i="3"/>
  <c r="CY1" i="3"/>
  <c r="CZ1" i="3"/>
  <c r="DA1" i="3"/>
  <c r="A2" i="3"/>
  <c r="CY2" i="3"/>
  <c r="CZ2" i="3"/>
  <c r="DA2" i="3"/>
  <c r="A3" i="3"/>
  <c r="CY3" i="3"/>
  <c r="CZ3" i="3"/>
  <c r="DA3" i="3"/>
  <c r="A4" i="3"/>
  <c r="CY4" i="3"/>
  <c r="CZ4" i="3"/>
  <c r="DA4" i="3"/>
  <c r="A5" i="3"/>
  <c r="CY5" i="3"/>
  <c r="CZ5" i="3"/>
  <c r="DA5" i="3"/>
  <c r="A6" i="3"/>
  <c r="CY6" i="3"/>
  <c r="CZ6" i="3"/>
  <c r="DA6" i="3"/>
  <c r="A7" i="3"/>
  <c r="CX7" i="3"/>
  <c r="CY7" i="3"/>
  <c r="CZ7" i="3"/>
  <c r="DA7" i="3"/>
  <c r="A8" i="3"/>
  <c r="CY8" i="3"/>
  <c r="CZ8" i="3"/>
  <c r="DA8" i="3"/>
  <c r="A9" i="3"/>
  <c r="CY9" i="3"/>
  <c r="CZ9" i="3"/>
  <c r="DA9" i="3"/>
  <c r="A10" i="3"/>
  <c r="CY10" i="3"/>
  <c r="CZ10" i="3"/>
  <c r="DA10" i="3"/>
  <c r="A11" i="3"/>
  <c r="CY11" i="3"/>
  <c r="CZ11" i="3"/>
  <c r="DA11" i="3"/>
  <c r="A12" i="3"/>
  <c r="CY12" i="3"/>
  <c r="CZ12" i="3"/>
  <c r="DA12" i="3"/>
  <c r="A13" i="3"/>
  <c r="CY13" i="3"/>
  <c r="CZ13" i="3"/>
  <c r="DA13" i="3"/>
  <c r="A14" i="3"/>
  <c r="CY14" i="3"/>
  <c r="CZ14" i="3"/>
  <c r="DA14" i="3"/>
  <c r="A15" i="3"/>
  <c r="CY15" i="3"/>
  <c r="CZ15" i="3"/>
  <c r="DA15" i="3"/>
  <c r="A16" i="3"/>
  <c r="CY16" i="3"/>
  <c r="CZ16" i="3"/>
  <c r="DA16" i="3"/>
  <c r="A17" i="3"/>
  <c r="CY17" i="3"/>
  <c r="CZ17" i="3"/>
  <c r="DA17" i="3"/>
  <c r="A18" i="3"/>
  <c r="CY18" i="3"/>
  <c r="CZ18" i="3"/>
  <c r="DA18" i="3"/>
  <c r="A19" i="3"/>
  <c r="CY19" i="3"/>
  <c r="CZ19" i="3"/>
  <c r="DA19" i="3"/>
  <c r="A20" i="3"/>
  <c r="CY20" i="3"/>
  <c r="CZ20" i="3"/>
  <c r="DA20" i="3"/>
  <c r="A21" i="3"/>
  <c r="CY21" i="3"/>
  <c r="CZ21" i="3"/>
  <c r="DA21" i="3"/>
  <c r="A22" i="3"/>
  <c r="CY22" i="3"/>
  <c r="CZ22" i="3"/>
  <c r="DA22" i="3"/>
  <c r="A23" i="3"/>
  <c r="CY23" i="3"/>
  <c r="CZ23" i="3"/>
  <c r="DA23" i="3"/>
  <c r="A24" i="3"/>
  <c r="CY24" i="3"/>
  <c r="CZ24" i="3"/>
  <c r="DA24" i="3"/>
  <c r="A25" i="3"/>
  <c r="CY25" i="3"/>
  <c r="CZ25" i="3"/>
  <c r="DA25" i="3"/>
  <c r="A26" i="3"/>
  <c r="CY26" i="3"/>
  <c r="CZ26" i="3"/>
  <c r="DA26" i="3"/>
  <c r="A27" i="3"/>
  <c r="CY27" i="3"/>
  <c r="CZ27" i="3"/>
  <c r="DA27" i="3"/>
  <c r="A28" i="3"/>
  <c r="CY28" i="3"/>
  <c r="CZ28" i="3"/>
  <c r="DA28" i="3"/>
  <c r="A29" i="3"/>
  <c r="CY29" i="3"/>
  <c r="CZ29" i="3"/>
  <c r="DA29" i="3"/>
  <c r="A30" i="3"/>
  <c r="CY30" i="3"/>
  <c r="CZ30" i="3"/>
  <c r="DA30" i="3"/>
  <c r="A31" i="3"/>
  <c r="CY31" i="3"/>
  <c r="CZ31" i="3"/>
  <c r="DA31" i="3"/>
  <c r="A32" i="3"/>
  <c r="CY32" i="3"/>
  <c r="CZ32" i="3"/>
  <c r="DA32" i="3"/>
  <c r="A33" i="3"/>
  <c r="CY33" i="3"/>
  <c r="CZ33" i="3"/>
  <c r="DA33" i="3"/>
  <c r="A34" i="3"/>
  <c r="CY34" i="3"/>
  <c r="CZ34" i="3"/>
  <c r="DA34" i="3"/>
  <c r="A35" i="3"/>
  <c r="CY35" i="3"/>
  <c r="CZ35" i="3"/>
  <c r="DA35" i="3"/>
  <c r="A36" i="3"/>
  <c r="CY36" i="3"/>
  <c r="CZ36" i="3"/>
  <c r="DA36" i="3"/>
  <c r="A37" i="3"/>
  <c r="CY37" i="3"/>
  <c r="CZ37" i="3"/>
  <c r="DA37" i="3"/>
  <c r="A38" i="3"/>
  <c r="CY38" i="3"/>
  <c r="CZ38" i="3"/>
  <c r="DA38" i="3"/>
  <c r="A39" i="3"/>
  <c r="CY39" i="3"/>
  <c r="CZ39" i="3"/>
  <c r="DA39" i="3"/>
  <c r="A40" i="3"/>
  <c r="CY40" i="3"/>
  <c r="CZ40" i="3"/>
  <c r="DA40" i="3"/>
  <c r="A41" i="3"/>
  <c r="CY41" i="3"/>
  <c r="CZ41" i="3"/>
  <c r="DA41" i="3"/>
  <c r="A42" i="3"/>
  <c r="CY42" i="3"/>
  <c r="CZ42" i="3"/>
  <c r="DA42" i="3"/>
  <c r="A43" i="3"/>
  <c r="CY43" i="3"/>
  <c r="CZ43" i="3"/>
  <c r="DA43" i="3"/>
  <c r="A44" i="3"/>
  <c r="CY44" i="3"/>
  <c r="CZ44" i="3"/>
  <c r="DA44" i="3"/>
  <c r="A45" i="3"/>
  <c r="CY45" i="3"/>
  <c r="CZ45" i="3"/>
  <c r="DA45" i="3"/>
  <c r="A46" i="3"/>
  <c r="CY46" i="3"/>
  <c r="CZ46" i="3"/>
  <c r="DA46" i="3"/>
  <c r="A47" i="3"/>
  <c r="CY47" i="3"/>
  <c r="CZ47" i="3"/>
  <c r="DA47" i="3"/>
  <c r="A48" i="3"/>
  <c r="CY48" i="3"/>
  <c r="CZ48" i="3"/>
  <c r="DA48" i="3"/>
  <c r="A49" i="3"/>
  <c r="CY49" i="3"/>
  <c r="CZ49" i="3"/>
  <c r="DA49" i="3"/>
  <c r="A50" i="3"/>
  <c r="CY50" i="3"/>
  <c r="CZ50" i="3"/>
  <c r="DA50" i="3"/>
  <c r="A51" i="3"/>
  <c r="CY51" i="3"/>
  <c r="CZ51" i="3"/>
  <c r="DA51" i="3"/>
  <c r="A52" i="3"/>
  <c r="CY52" i="3"/>
  <c r="CZ52" i="3"/>
  <c r="DA52" i="3"/>
  <c r="A53" i="3"/>
  <c r="CY53" i="3"/>
  <c r="CZ53" i="3"/>
  <c r="DA53" i="3"/>
  <c r="A54" i="3"/>
  <c r="CY54" i="3"/>
  <c r="CZ54" i="3"/>
  <c r="DA54" i="3"/>
  <c r="A55" i="3"/>
  <c r="CY55" i="3"/>
  <c r="CZ55" i="3"/>
  <c r="DA55" i="3"/>
  <c r="A56" i="3"/>
  <c r="CY56" i="3"/>
  <c r="CZ56" i="3"/>
  <c r="DA56" i="3"/>
  <c r="A57" i="3"/>
  <c r="CY57" i="3"/>
  <c r="CZ57" i="3"/>
  <c r="DA57" i="3"/>
  <c r="A58" i="3"/>
  <c r="CY58" i="3"/>
  <c r="CZ58" i="3"/>
  <c r="DA58" i="3"/>
  <c r="A59" i="3"/>
  <c r="CY59" i="3"/>
  <c r="CZ59" i="3"/>
  <c r="DA59" i="3"/>
  <c r="A60" i="3"/>
  <c r="CY60" i="3"/>
  <c r="CZ60" i="3"/>
  <c r="DA60" i="3"/>
  <c r="A61" i="3"/>
  <c r="CY61" i="3"/>
  <c r="CZ61" i="3"/>
  <c r="DA61" i="3"/>
  <c r="A62" i="3"/>
  <c r="CY62" i="3"/>
  <c r="CZ62" i="3"/>
  <c r="DA62" i="3"/>
  <c r="A63" i="3"/>
  <c r="CY63" i="3"/>
  <c r="CZ63" i="3"/>
  <c r="DA63" i="3"/>
  <c r="A64" i="3"/>
  <c r="CY64" i="3"/>
  <c r="CZ64" i="3"/>
  <c r="DA64" i="3"/>
  <c r="A65" i="3"/>
  <c r="CY65" i="3"/>
  <c r="CZ65" i="3"/>
  <c r="DA65" i="3"/>
  <c r="A66" i="3"/>
  <c r="CY66" i="3"/>
  <c r="CZ66" i="3"/>
  <c r="DA66" i="3"/>
  <c r="A67" i="3"/>
  <c r="CY67" i="3"/>
  <c r="CZ67" i="3"/>
  <c r="DA67" i="3"/>
  <c r="A68" i="3"/>
  <c r="CY68" i="3"/>
  <c r="CZ68" i="3"/>
  <c r="DA68" i="3"/>
  <c r="A69" i="3"/>
  <c r="CY69" i="3"/>
  <c r="CZ69" i="3"/>
  <c r="DA69" i="3"/>
  <c r="A70" i="3"/>
  <c r="CY70" i="3"/>
  <c r="CZ70" i="3"/>
  <c r="DA70" i="3"/>
  <c r="A71" i="3"/>
  <c r="CY71" i="3"/>
  <c r="CZ71" i="3"/>
  <c r="DA71" i="3"/>
  <c r="A72" i="3"/>
  <c r="CY72" i="3"/>
  <c r="CZ72" i="3"/>
  <c r="DA72" i="3"/>
  <c r="A73" i="3"/>
  <c r="CY73" i="3"/>
  <c r="CZ73" i="3"/>
  <c r="DA73" i="3"/>
  <c r="A74" i="3"/>
  <c r="CY74" i="3"/>
  <c r="CZ74" i="3"/>
  <c r="DA74" i="3"/>
  <c r="A75" i="3"/>
  <c r="CY75" i="3"/>
  <c r="CZ75" i="3"/>
  <c r="DA75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F24" i="1"/>
  <c r="AG24" i="1"/>
  <c r="CU24" i="1" s="1"/>
  <c r="AH24" i="1"/>
  <c r="CV24" i="1" s="1"/>
  <c r="U24" i="1" s="1"/>
  <c r="AI24" i="1"/>
  <c r="CW24" i="1" s="1"/>
  <c r="V24" i="1" s="1"/>
  <c r="AJ24" i="1"/>
  <c r="CX24" i="1" s="1"/>
  <c r="W24" i="1" s="1"/>
  <c r="FR24" i="1"/>
  <c r="GL24" i="1"/>
  <c r="GO24" i="1"/>
  <c r="GP24" i="1"/>
  <c r="GV24" i="1"/>
  <c r="GX24" i="1" s="1"/>
  <c r="AC25" i="1"/>
  <c r="AE25" i="1"/>
  <c r="AD25" i="1" s="1"/>
  <c r="CR25" i="1" s="1"/>
  <c r="AF25" i="1"/>
  <c r="AG25" i="1"/>
  <c r="CU25" i="1" s="1"/>
  <c r="AH25" i="1"/>
  <c r="CV25" i="1" s="1"/>
  <c r="AI25" i="1"/>
  <c r="CW25" i="1" s="1"/>
  <c r="AJ25" i="1"/>
  <c r="CX25" i="1" s="1"/>
  <c r="FR25" i="1"/>
  <c r="GL25" i="1"/>
  <c r="GO25" i="1"/>
  <c r="GP25" i="1"/>
  <c r="GV25" i="1"/>
  <c r="AC26" i="1"/>
  <c r="AE26" i="1"/>
  <c r="AD26" i="1" s="1"/>
  <c r="CR26" i="1" s="1"/>
  <c r="AF26" i="1"/>
  <c r="AG26" i="1"/>
  <c r="CU26" i="1" s="1"/>
  <c r="AH26" i="1"/>
  <c r="CV26" i="1" s="1"/>
  <c r="AI26" i="1"/>
  <c r="AJ26" i="1"/>
  <c r="CX26" i="1" s="1"/>
  <c r="CT26" i="1"/>
  <c r="CW26" i="1"/>
  <c r="FR26" i="1"/>
  <c r="GL26" i="1"/>
  <c r="GO26" i="1"/>
  <c r="GP26" i="1"/>
  <c r="GV26" i="1"/>
  <c r="C27" i="1"/>
  <c r="D27" i="1"/>
  <c r="AC27" i="1"/>
  <c r="AE27" i="1"/>
  <c r="AD27" i="1" s="1"/>
  <c r="CR27" i="1" s="1"/>
  <c r="Q27" i="1" s="1"/>
  <c r="AF27" i="1"/>
  <c r="AG27" i="1"/>
  <c r="CU27" i="1" s="1"/>
  <c r="T27" i="1" s="1"/>
  <c r="AH27" i="1"/>
  <c r="CV27" i="1" s="1"/>
  <c r="U27" i="1" s="1"/>
  <c r="AI27" i="1"/>
  <c r="CW27" i="1" s="1"/>
  <c r="V27" i="1" s="1"/>
  <c r="AJ27" i="1"/>
  <c r="CX27" i="1"/>
  <c r="W27" i="1" s="1"/>
  <c r="FR27" i="1"/>
  <c r="GL27" i="1"/>
  <c r="GO27" i="1"/>
  <c r="GP27" i="1"/>
  <c r="GV27" i="1"/>
  <c r="GX27" i="1" s="1"/>
  <c r="C28" i="1"/>
  <c r="D28" i="1"/>
  <c r="AC28" i="1"/>
  <c r="AE28" i="1"/>
  <c r="AF28" i="1"/>
  <c r="AG28" i="1"/>
  <c r="CU28" i="1" s="1"/>
  <c r="T28" i="1" s="1"/>
  <c r="AH28" i="1"/>
  <c r="CV28" i="1" s="1"/>
  <c r="U28" i="1" s="1"/>
  <c r="AI28" i="1"/>
  <c r="AJ28" i="1"/>
  <c r="CX28" i="1" s="1"/>
  <c r="W28" i="1" s="1"/>
  <c r="CW28" i="1"/>
  <c r="FR28" i="1"/>
  <c r="GL28" i="1"/>
  <c r="GO28" i="1"/>
  <c r="GP28" i="1"/>
  <c r="GV28" i="1"/>
  <c r="AC29" i="1"/>
  <c r="AE29" i="1"/>
  <c r="AD29" i="1" s="1"/>
  <c r="CR29" i="1" s="1"/>
  <c r="AF29" i="1"/>
  <c r="AG29" i="1"/>
  <c r="CU29" i="1" s="1"/>
  <c r="AH29" i="1"/>
  <c r="CV29" i="1" s="1"/>
  <c r="AI29" i="1"/>
  <c r="CW29" i="1" s="1"/>
  <c r="AJ29" i="1"/>
  <c r="CX29" i="1" s="1"/>
  <c r="FR29" i="1"/>
  <c r="GL29" i="1"/>
  <c r="GO29" i="1"/>
  <c r="GP29" i="1"/>
  <c r="GV29" i="1"/>
  <c r="C30" i="1"/>
  <c r="D30" i="1"/>
  <c r="AC30" i="1"/>
  <c r="AE30" i="1"/>
  <c r="AF30" i="1"/>
  <c r="AG30" i="1"/>
  <c r="CU30" i="1" s="1"/>
  <c r="T30" i="1" s="1"/>
  <c r="AH30" i="1"/>
  <c r="CV30" i="1" s="1"/>
  <c r="U30" i="1" s="1"/>
  <c r="AI30" i="1"/>
  <c r="CW30" i="1" s="1"/>
  <c r="V30" i="1" s="1"/>
  <c r="AJ30" i="1"/>
  <c r="CX30" i="1" s="1"/>
  <c r="W30" i="1" s="1"/>
  <c r="FR30" i="1"/>
  <c r="GL30" i="1"/>
  <c r="GO30" i="1"/>
  <c r="GP30" i="1"/>
  <c r="GV30" i="1"/>
  <c r="GX30" i="1" s="1"/>
  <c r="C31" i="1"/>
  <c r="D31" i="1"/>
  <c r="AC31" i="1"/>
  <c r="CQ31" i="1" s="1"/>
  <c r="AE31" i="1"/>
  <c r="AF31" i="1"/>
  <c r="AG31" i="1"/>
  <c r="CU31" i="1" s="1"/>
  <c r="AH31" i="1"/>
  <c r="AI31" i="1"/>
  <c r="CW31" i="1" s="1"/>
  <c r="V31" i="1" s="1"/>
  <c r="AJ31" i="1"/>
  <c r="CX31" i="1" s="1"/>
  <c r="W31" i="1" s="1"/>
  <c r="CV31" i="1"/>
  <c r="U31" i="1" s="1"/>
  <c r="FR31" i="1"/>
  <c r="GL31" i="1"/>
  <c r="GO31" i="1"/>
  <c r="GP31" i="1"/>
  <c r="GV31" i="1"/>
  <c r="GX31" i="1" s="1"/>
  <c r="AC32" i="1"/>
  <c r="AE32" i="1"/>
  <c r="AF32" i="1"/>
  <c r="AG32" i="1"/>
  <c r="AH32" i="1"/>
  <c r="CV32" i="1" s="1"/>
  <c r="AI32" i="1"/>
  <c r="CW32" i="1" s="1"/>
  <c r="AJ32" i="1"/>
  <c r="CX32" i="1" s="1"/>
  <c r="CU32" i="1"/>
  <c r="FR32" i="1"/>
  <c r="GL32" i="1"/>
  <c r="GO32" i="1"/>
  <c r="GP32" i="1"/>
  <c r="GV32" i="1"/>
  <c r="C33" i="1"/>
  <c r="D33" i="1"/>
  <c r="AC33" i="1"/>
  <c r="AE33" i="1"/>
  <c r="AF33" i="1"/>
  <c r="AG33" i="1"/>
  <c r="CU33" i="1" s="1"/>
  <c r="T33" i="1" s="1"/>
  <c r="AH33" i="1"/>
  <c r="CV33" i="1" s="1"/>
  <c r="U33" i="1" s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 s="1"/>
  <c r="C34" i="1"/>
  <c r="D34" i="1"/>
  <c r="AC34" i="1"/>
  <c r="AE34" i="1"/>
  <c r="AF34" i="1"/>
  <c r="AG34" i="1"/>
  <c r="AH34" i="1"/>
  <c r="CV34" i="1" s="1"/>
  <c r="AI34" i="1"/>
  <c r="CW34" i="1" s="1"/>
  <c r="V34" i="1" s="1"/>
  <c r="AJ34" i="1"/>
  <c r="CX34" i="1" s="1"/>
  <c r="W34" i="1" s="1"/>
  <c r="CU34" i="1"/>
  <c r="T34" i="1" s="1"/>
  <c r="FR34" i="1"/>
  <c r="GL34" i="1"/>
  <c r="GO34" i="1"/>
  <c r="GP34" i="1"/>
  <c r="GV34" i="1"/>
  <c r="C35" i="1"/>
  <c r="D35" i="1"/>
  <c r="I36" i="1"/>
  <c r="AC35" i="1"/>
  <c r="AE35" i="1"/>
  <c r="AF35" i="1"/>
  <c r="CT35" i="1" s="1"/>
  <c r="AG35" i="1"/>
  <c r="AH35" i="1"/>
  <c r="CV35" i="1" s="1"/>
  <c r="U35" i="1" s="1"/>
  <c r="AI35" i="1"/>
  <c r="CW35" i="1" s="1"/>
  <c r="V35" i="1" s="1"/>
  <c r="AJ35" i="1"/>
  <c r="CX35" i="1" s="1"/>
  <c r="CU35" i="1"/>
  <c r="T35" i="1" s="1"/>
  <c r="FR35" i="1"/>
  <c r="GL35" i="1"/>
  <c r="GO35" i="1"/>
  <c r="GP35" i="1"/>
  <c r="GV35" i="1"/>
  <c r="AC36" i="1"/>
  <c r="AE36" i="1"/>
  <c r="CS36" i="1" s="1"/>
  <c r="AF36" i="1"/>
  <c r="AG36" i="1"/>
  <c r="CU36" i="1" s="1"/>
  <c r="AH36" i="1"/>
  <c r="AI36" i="1"/>
  <c r="CW36" i="1" s="1"/>
  <c r="AJ36" i="1"/>
  <c r="CX36" i="1" s="1"/>
  <c r="W36" i="1" s="1"/>
  <c r="CQ36" i="1"/>
  <c r="CV36" i="1"/>
  <c r="FR36" i="1"/>
  <c r="GL36" i="1"/>
  <c r="GO36" i="1"/>
  <c r="GP36" i="1"/>
  <c r="GV36" i="1"/>
  <c r="C37" i="1"/>
  <c r="D37" i="1"/>
  <c r="AC37" i="1"/>
  <c r="AE37" i="1"/>
  <c r="AF37" i="1"/>
  <c r="AG37" i="1"/>
  <c r="CU37" i="1" s="1"/>
  <c r="T37" i="1" s="1"/>
  <c r="AH37" i="1"/>
  <c r="CV37" i="1" s="1"/>
  <c r="AI37" i="1"/>
  <c r="CW37" i="1" s="1"/>
  <c r="V37" i="1" s="1"/>
  <c r="AJ37" i="1"/>
  <c r="CX37" i="1" s="1"/>
  <c r="W37" i="1" s="1"/>
  <c r="FR37" i="1"/>
  <c r="GL37" i="1"/>
  <c r="GO37" i="1"/>
  <c r="GP37" i="1"/>
  <c r="GV37" i="1"/>
  <c r="GX37" i="1" s="1"/>
  <c r="AC38" i="1"/>
  <c r="AE38" i="1"/>
  <c r="CS38" i="1" s="1"/>
  <c r="AF38" i="1"/>
  <c r="AG38" i="1"/>
  <c r="CU38" i="1" s="1"/>
  <c r="AH38" i="1"/>
  <c r="AI38" i="1"/>
  <c r="CW38" i="1" s="1"/>
  <c r="AJ38" i="1"/>
  <c r="CX38" i="1" s="1"/>
  <c r="CT38" i="1"/>
  <c r="CV38" i="1"/>
  <c r="FR38" i="1"/>
  <c r="GL38" i="1"/>
  <c r="GO38" i="1"/>
  <c r="GP38" i="1"/>
  <c r="GV38" i="1"/>
  <c r="C39" i="1"/>
  <c r="D39" i="1"/>
  <c r="AC39" i="1"/>
  <c r="AE39" i="1"/>
  <c r="AF39" i="1"/>
  <c r="AG39" i="1"/>
  <c r="CU39" i="1" s="1"/>
  <c r="T39" i="1" s="1"/>
  <c r="AH39" i="1"/>
  <c r="CV39" i="1" s="1"/>
  <c r="U39" i="1" s="1"/>
  <c r="AI39" i="1"/>
  <c r="AJ39" i="1"/>
  <c r="CX39" i="1" s="1"/>
  <c r="W39" i="1" s="1"/>
  <c r="CS39" i="1"/>
  <c r="R39" i="1" s="1"/>
  <c r="CW39" i="1"/>
  <c r="V39" i="1" s="1"/>
  <c r="FR39" i="1"/>
  <c r="GL39" i="1"/>
  <c r="GO39" i="1"/>
  <c r="GP39" i="1"/>
  <c r="GV39" i="1"/>
  <c r="GX39" i="1"/>
  <c r="AC40" i="1"/>
  <c r="AE40" i="1"/>
  <c r="CS40" i="1" s="1"/>
  <c r="AF40" i="1"/>
  <c r="AG40" i="1"/>
  <c r="CU40" i="1" s="1"/>
  <c r="AH40" i="1"/>
  <c r="CV40" i="1" s="1"/>
  <c r="AI40" i="1"/>
  <c r="CW40" i="1" s="1"/>
  <c r="AJ40" i="1"/>
  <c r="CT40" i="1"/>
  <c r="CX40" i="1"/>
  <c r="FR40" i="1"/>
  <c r="GL40" i="1"/>
  <c r="GO40" i="1"/>
  <c r="GP40" i="1"/>
  <c r="GV40" i="1"/>
  <c r="C41" i="1"/>
  <c r="D41" i="1"/>
  <c r="AC41" i="1"/>
  <c r="AE41" i="1"/>
  <c r="AF41" i="1"/>
  <c r="AG41" i="1"/>
  <c r="AH41" i="1"/>
  <c r="CV41" i="1" s="1"/>
  <c r="AI41" i="1"/>
  <c r="CW41" i="1" s="1"/>
  <c r="AJ41" i="1"/>
  <c r="CX41" i="1" s="1"/>
  <c r="CU41" i="1"/>
  <c r="FR41" i="1"/>
  <c r="GL41" i="1"/>
  <c r="GO41" i="1"/>
  <c r="GP41" i="1"/>
  <c r="GV41" i="1"/>
  <c r="C42" i="1"/>
  <c r="D42" i="1"/>
  <c r="V42" i="1"/>
  <c r="AC42" i="1"/>
  <c r="AE42" i="1"/>
  <c r="AF42" i="1"/>
  <c r="CT42" i="1" s="1"/>
  <c r="S42" i="1" s="1"/>
  <c r="AG42" i="1"/>
  <c r="CU42" i="1" s="1"/>
  <c r="AH42" i="1"/>
  <c r="AI42" i="1"/>
  <c r="CW42" i="1" s="1"/>
  <c r="AJ42" i="1"/>
  <c r="CX42" i="1" s="1"/>
  <c r="W42" i="1" s="1"/>
  <c r="CV42" i="1"/>
  <c r="U42" i="1" s="1"/>
  <c r="FR42" i="1"/>
  <c r="GL42" i="1"/>
  <c r="GO42" i="1"/>
  <c r="GP42" i="1"/>
  <c r="GV42" i="1"/>
  <c r="I43" i="1"/>
  <c r="AC43" i="1"/>
  <c r="AE43" i="1"/>
  <c r="AD43" i="1" s="1"/>
  <c r="CR43" i="1" s="1"/>
  <c r="AF43" i="1"/>
  <c r="AG43" i="1"/>
  <c r="CU43" i="1" s="1"/>
  <c r="AH43" i="1"/>
  <c r="CV43" i="1" s="1"/>
  <c r="AI43" i="1"/>
  <c r="CW43" i="1" s="1"/>
  <c r="AJ43" i="1"/>
  <c r="CX43" i="1" s="1"/>
  <c r="FR43" i="1"/>
  <c r="GL43" i="1"/>
  <c r="GO43" i="1"/>
  <c r="GP43" i="1"/>
  <c r="GV43" i="1"/>
  <c r="B45" i="1"/>
  <c r="B22" i="1" s="1"/>
  <c r="C45" i="1"/>
  <c r="C22" i="1" s="1"/>
  <c r="D45" i="1"/>
  <c r="D22" i="1" s="1"/>
  <c r="F45" i="1"/>
  <c r="F22" i="1" s="1"/>
  <c r="G45" i="1"/>
  <c r="BX45" i="1"/>
  <c r="BX22" i="1" s="1"/>
  <c r="CK45" i="1"/>
  <c r="CK22" i="1" s="1"/>
  <c r="CL45" i="1"/>
  <c r="CL22" i="1" s="1"/>
  <c r="B74" i="1"/>
  <c r="B18" i="1" s="1"/>
  <c r="C74" i="1"/>
  <c r="C18" i="1" s="1"/>
  <c r="D74" i="1"/>
  <c r="D18" i="1" s="1"/>
  <c r="F74" i="1"/>
  <c r="F18" i="1" s="1"/>
  <c r="G74" i="1"/>
  <c r="AB43" i="1" l="1"/>
  <c r="CQ33" i="1"/>
  <c r="P33" i="1" s="1"/>
  <c r="CT31" i="1"/>
  <c r="S31" i="1" s="1"/>
  <c r="CT33" i="1"/>
  <c r="S33" i="1" s="1"/>
  <c r="CZ33" i="1" s="1"/>
  <c r="Y33" i="1" s="1"/>
  <c r="CQ28" i="1"/>
  <c r="P28" i="1" s="1"/>
  <c r="CQ37" i="1"/>
  <c r="P37" i="1" s="1"/>
  <c r="CT34" i="1"/>
  <c r="S34" i="1" s="1"/>
  <c r="AD33" i="1"/>
  <c r="CT25" i="1"/>
  <c r="AD35" i="1"/>
  <c r="CR35" i="1" s="1"/>
  <c r="Q35" i="1" s="1"/>
  <c r="CQ32" i="1"/>
  <c r="CQ26" i="1"/>
  <c r="Q43" i="1"/>
  <c r="CQ43" i="1"/>
  <c r="BB45" i="1"/>
  <c r="CS27" i="1"/>
  <c r="R27" i="1" s="1"/>
  <c r="GK27" i="1" s="1"/>
  <c r="AO45" i="1"/>
  <c r="AO22" i="1" s="1"/>
  <c r="CQ30" i="1"/>
  <c r="P30" i="1" s="1"/>
  <c r="V43" i="1"/>
  <c r="U43" i="1"/>
  <c r="W43" i="1"/>
  <c r="CD45" i="1"/>
  <c r="CD22" i="1" s="1"/>
  <c r="BY45" i="1"/>
  <c r="BY22" i="1" s="1"/>
  <c r="CC45" i="1"/>
  <c r="AT45" i="1" s="1"/>
  <c r="P36" i="1"/>
  <c r="GX36" i="1"/>
  <c r="AD41" i="1"/>
  <c r="AB41" i="1" s="1"/>
  <c r="G18" i="1"/>
  <c r="CT43" i="1"/>
  <c r="CS42" i="1"/>
  <c r="R42" i="1" s="1"/>
  <c r="CZ42" i="1" s="1"/>
  <c r="Y42" i="1" s="1"/>
  <c r="CS41" i="1"/>
  <c r="R41" i="1" s="1"/>
  <c r="AD34" i="1"/>
  <c r="CS31" i="1"/>
  <c r="R31" i="1" s="1"/>
  <c r="CT30" i="1"/>
  <c r="S30" i="1" s="1"/>
  <c r="AB29" i="1"/>
  <c r="CT28" i="1"/>
  <c r="S28" i="1" s="1"/>
  <c r="G22" i="1"/>
  <c r="T43" i="1"/>
  <c r="CQ42" i="1"/>
  <c r="P42" i="1" s="1"/>
  <c r="CQ41" i="1"/>
  <c r="CT39" i="1"/>
  <c r="S39" i="1" s="1"/>
  <c r="CZ39" i="1" s="1"/>
  <c r="Y39" i="1" s="1"/>
  <c r="AD37" i="1"/>
  <c r="GX35" i="1"/>
  <c r="CQ35" i="1"/>
  <c r="P35" i="1" s="1"/>
  <c r="U34" i="1"/>
  <c r="AB34" i="1"/>
  <c r="CT32" i="1"/>
  <c r="AD31" i="1"/>
  <c r="AD30" i="1"/>
  <c r="CS29" i="1"/>
  <c r="V28" i="1"/>
  <c r="CX4" i="3"/>
  <c r="CQ39" i="1"/>
  <c r="P39" i="1" s="1"/>
  <c r="CT37" i="1"/>
  <c r="T36" i="1"/>
  <c r="AD36" i="1"/>
  <c r="CR36" i="1" s="1"/>
  <c r="Q36" i="1" s="1"/>
  <c r="S35" i="1"/>
  <c r="CX22" i="3"/>
  <c r="AB26" i="1"/>
  <c r="BC45" i="1"/>
  <c r="BC22" i="1" s="1"/>
  <c r="CS43" i="1"/>
  <c r="R43" i="1" s="1"/>
  <c r="GK43" i="1" s="1"/>
  <c r="GX42" i="1"/>
  <c r="T42" i="1"/>
  <c r="CT41" i="1"/>
  <c r="S41" i="1" s="1"/>
  <c r="GK39" i="1"/>
  <c r="AD39" i="1"/>
  <c r="AB39" i="1" s="1"/>
  <c r="CS37" i="1"/>
  <c r="R37" i="1" s="1"/>
  <c r="U37" i="1"/>
  <c r="CT36" i="1"/>
  <c r="S36" i="1" s="1"/>
  <c r="W35" i="1"/>
  <c r="GX34" i="1"/>
  <c r="CQ34" i="1"/>
  <c r="P34" i="1" s="1"/>
  <c r="CS33" i="1"/>
  <c r="R33" i="1" s="1"/>
  <c r="CX28" i="3"/>
  <c r="P31" i="1"/>
  <c r="T31" i="1"/>
  <c r="CX17" i="3"/>
  <c r="CT29" i="1"/>
  <c r="I29" i="1"/>
  <c r="V29" i="1" s="1"/>
  <c r="CS28" i="1"/>
  <c r="R28" i="1" s="1"/>
  <c r="AD28" i="1"/>
  <c r="CQ25" i="1"/>
  <c r="CS24" i="1"/>
  <c r="R24" i="1" s="1"/>
  <c r="CX29" i="3"/>
  <c r="CX5" i="3"/>
  <c r="U36" i="1"/>
  <c r="V36" i="1"/>
  <c r="R36" i="1"/>
  <c r="GK36" i="1" s="1"/>
  <c r="CS35" i="1"/>
  <c r="R35" i="1" s="1"/>
  <c r="CX41" i="3"/>
  <c r="CR33" i="1"/>
  <c r="Q33" i="1" s="1"/>
  <c r="I32" i="1"/>
  <c r="BZ45" i="1"/>
  <c r="BZ22" i="1" s="1"/>
  <c r="CT27" i="1"/>
  <c r="S27" i="1" s="1"/>
  <c r="CY27" i="1" s="1"/>
  <c r="X27" i="1" s="1"/>
  <c r="I26" i="1"/>
  <c r="AD24" i="1"/>
  <c r="CX23" i="3"/>
  <c r="I25" i="1"/>
  <c r="CT24" i="1"/>
  <c r="S24" i="1" s="1"/>
  <c r="T24" i="1"/>
  <c r="CQ24" i="1"/>
  <c r="P24" i="1" s="1"/>
  <c r="CX11" i="3"/>
  <c r="CQ27" i="1"/>
  <c r="P27" i="1" s="1"/>
  <c r="AB27" i="1"/>
  <c r="AO74" i="1"/>
  <c r="F58" i="1"/>
  <c r="V41" i="1"/>
  <c r="CX64" i="3"/>
  <c r="CX63" i="3"/>
  <c r="CX62" i="3"/>
  <c r="CX68" i="3"/>
  <c r="CX61" i="3"/>
  <c r="CX67" i="3"/>
  <c r="CX66" i="3"/>
  <c r="CX65" i="3"/>
  <c r="CY42" i="1"/>
  <c r="X42" i="1" s="1"/>
  <c r="GX41" i="1"/>
  <c r="W41" i="1"/>
  <c r="CR28" i="1"/>
  <c r="Q28" i="1" s="1"/>
  <c r="CZ27" i="1"/>
  <c r="Y27" i="1" s="1"/>
  <c r="F49" i="1"/>
  <c r="GX43" i="1"/>
  <c r="AD42" i="1"/>
  <c r="P41" i="1"/>
  <c r="T41" i="1"/>
  <c r="CX46" i="3"/>
  <c r="CX52" i="3"/>
  <c r="CX51" i="3"/>
  <c r="CX50" i="3"/>
  <c r="CX49" i="3"/>
  <c r="CX48" i="3"/>
  <c r="I38" i="1"/>
  <c r="CX53" i="3"/>
  <c r="CS32" i="1"/>
  <c r="AD32" i="1"/>
  <c r="CX47" i="3"/>
  <c r="U41" i="1"/>
  <c r="P43" i="1"/>
  <c r="S43" i="1"/>
  <c r="CQ40" i="1"/>
  <c r="CX58" i="3"/>
  <c r="CX57" i="3"/>
  <c r="CX56" i="3"/>
  <c r="CX55" i="3"/>
  <c r="CX54" i="3"/>
  <c r="CX60" i="3"/>
  <c r="CX59" i="3"/>
  <c r="I40" i="1"/>
  <c r="CQ38" i="1"/>
  <c r="S37" i="1"/>
  <c r="CY33" i="1"/>
  <c r="X33" i="1" s="1"/>
  <c r="CX70" i="3"/>
  <c r="CX69" i="3"/>
  <c r="CX75" i="3"/>
  <c r="CX74" i="3"/>
  <c r="CX73" i="3"/>
  <c r="CX72" i="3"/>
  <c r="AD40" i="1"/>
  <c r="CR40" i="1" s="1"/>
  <c r="AD38" i="1"/>
  <c r="CR38" i="1" s="1"/>
  <c r="CS30" i="1"/>
  <c r="R30" i="1" s="1"/>
  <c r="CS34" i="1"/>
  <c r="R34" i="1" s="1"/>
  <c r="CX39" i="3"/>
  <c r="CX38" i="3"/>
  <c r="CX37" i="3"/>
  <c r="CX36" i="3"/>
  <c r="CX16" i="3"/>
  <c r="CX15" i="3"/>
  <c r="CX21" i="3"/>
  <c r="CX14" i="3"/>
  <c r="CX20" i="3"/>
  <c r="CX19" i="3"/>
  <c r="CX18" i="3"/>
  <c r="CQ29" i="1"/>
  <c r="P29" i="1" s="1"/>
  <c r="GX28" i="1"/>
  <c r="CS26" i="1"/>
  <c r="CS25" i="1"/>
  <c r="R25" i="1" s="1"/>
  <c r="CX40" i="3"/>
  <c r="CX45" i="3"/>
  <c r="CX44" i="3"/>
  <c r="CX43" i="3"/>
  <c r="CX42" i="3"/>
  <c r="CX71" i="3"/>
  <c r="CX35" i="3"/>
  <c r="AB35" i="1"/>
  <c r="AB31" i="1"/>
  <c r="CX10" i="3"/>
  <c r="CX9" i="3"/>
  <c r="CX8" i="3"/>
  <c r="CX13" i="3"/>
  <c r="CX12" i="3"/>
  <c r="AB25" i="1"/>
  <c r="CX30" i="3"/>
  <c r="CX24" i="3"/>
  <c r="CX6" i="3"/>
  <c r="CX31" i="3"/>
  <c r="CX25" i="3"/>
  <c r="CX1" i="3"/>
  <c r="CX32" i="3"/>
  <c r="CX26" i="3"/>
  <c r="CX2" i="3"/>
  <c r="CX33" i="3"/>
  <c r="CX27" i="3"/>
  <c r="CX3" i="3"/>
  <c r="CX34" i="3"/>
  <c r="R26" i="1" l="1"/>
  <c r="GK26" i="1" s="1"/>
  <c r="CY28" i="1"/>
  <c r="X28" i="1" s="1"/>
  <c r="F61" i="1"/>
  <c r="CZ34" i="1"/>
  <c r="Y34" i="1" s="1"/>
  <c r="Q26" i="1"/>
  <c r="CZ31" i="1"/>
  <c r="Y31" i="1" s="1"/>
  <c r="BC74" i="1"/>
  <c r="AB33" i="1"/>
  <c r="CY31" i="1"/>
  <c r="X31" i="1" s="1"/>
  <c r="AB36" i="1"/>
  <c r="Q25" i="1"/>
  <c r="BB22" i="1"/>
  <c r="BB74" i="1"/>
  <c r="GX25" i="1"/>
  <c r="S29" i="1"/>
  <c r="T29" i="1"/>
  <c r="AU45" i="1"/>
  <c r="CZ24" i="1"/>
  <c r="Y24" i="1" s="1"/>
  <c r="V26" i="1"/>
  <c r="P25" i="1"/>
  <c r="CC22" i="1"/>
  <c r="Q29" i="1"/>
  <c r="CP33" i="1"/>
  <c r="O33" i="1" s="1"/>
  <c r="CZ30" i="1"/>
  <c r="Y30" i="1" s="1"/>
  <c r="CY24" i="1"/>
  <c r="X24" i="1" s="1"/>
  <c r="AP45" i="1"/>
  <c r="F54" i="1" s="1"/>
  <c r="G16" i="2" s="1"/>
  <c r="G18" i="2" s="1"/>
  <c r="T26" i="1"/>
  <c r="AQ45" i="1"/>
  <c r="F55" i="1" s="1"/>
  <c r="CG45" i="1"/>
  <c r="AX45" i="1" s="1"/>
  <c r="CI45" i="1"/>
  <c r="AZ45" i="1" s="1"/>
  <c r="CR24" i="1"/>
  <c r="Q24" i="1" s="1"/>
  <c r="V32" i="1"/>
  <c r="GK35" i="1"/>
  <c r="CZ36" i="1"/>
  <c r="Y36" i="1" s="1"/>
  <c r="CY36" i="1"/>
  <c r="X36" i="1" s="1"/>
  <c r="V25" i="1"/>
  <c r="Q38" i="1"/>
  <c r="R32" i="1"/>
  <c r="GK32" i="1" s="1"/>
  <c r="W26" i="1"/>
  <c r="GX29" i="1"/>
  <c r="W29" i="1"/>
  <c r="S26" i="1"/>
  <c r="R29" i="1"/>
  <c r="GK29" i="1" s="1"/>
  <c r="S32" i="1"/>
  <c r="CR37" i="1"/>
  <c r="Q37" i="1" s="1"/>
  <c r="AB37" i="1"/>
  <c r="U26" i="1"/>
  <c r="GK31" i="1"/>
  <c r="GK41" i="1"/>
  <c r="T25" i="1"/>
  <c r="S38" i="1"/>
  <c r="GK28" i="1"/>
  <c r="CZ35" i="1"/>
  <c r="Y35" i="1" s="1"/>
  <c r="U25" i="1"/>
  <c r="GK37" i="1"/>
  <c r="CZ28" i="1"/>
  <c r="Y28" i="1" s="1"/>
  <c r="CY35" i="1"/>
  <c r="X35" i="1" s="1"/>
  <c r="CR42" i="1"/>
  <c r="Q42" i="1" s="1"/>
  <c r="AB28" i="1"/>
  <c r="CP37" i="1"/>
  <c r="O37" i="1" s="1"/>
  <c r="W25" i="1"/>
  <c r="U32" i="1"/>
  <c r="GK24" i="1"/>
  <c r="CR39" i="1"/>
  <c r="Q39" i="1" s="1"/>
  <c r="U29" i="1"/>
  <c r="CR31" i="1"/>
  <c r="Q31" i="1" s="1"/>
  <c r="W32" i="1"/>
  <c r="P26" i="1"/>
  <c r="CP26" i="1" s="1"/>
  <c r="O26" i="1" s="1"/>
  <c r="CP36" i="1"/>
  <c r="O36" i="1" s="1"/>
  <c r="AB24" i="1"/>
  <c r="CP29" i="1"/>
  <c r="O29" i="1" s="1"/>
  <c r="GK34" i="1"/>
  <c r="CP35" i="1"/>
  <c r="O35" i="1" s="1"/>
  <c r="GM35" i="1" s="1"/>
  <c r="S25" i="1"/>
  <c r="CZ25" i="1" s="1"/>
  <c r="Y25" i="1" s="1"/>
  <c r="T32" i="1"/>
  <c r="GK33" i="1"/>
  <c r="GN33" i="1" s="1"/>
  <c r="GX26" i="1"/>
  <c r="AB30" i="1"/>
  <c r="CR30" i="1"/>
  <c r="Q30" i="1" s="1"/>
  <c r="GX32" i="1"/>
  <c r="CY39" i="1"/>
  <c r="X39" i="1" s="1"/>
  <c r="CR34" i="1"/>
  <c r="Q34" i="1" s="1"/>
  <c r="GK42" i="1"/>
  <c r="CR41" i="1"/>
  <c r="Q41" i="1" s="1"/>
  <c r="P32" i="1"/>
  <c r="GX40" i="1"/>
  <c r="U40" i="1"/>
  <c r="GK30" i="1"/>
  <c r="CY30" i="1"/>
  <c r="X30" i="1" s="1"/>
  <c r="P38" i="1"/>
  <c r="CP38" i="1" s="1"/>
  <c r="O38" i="1" s="1"/>
  <c r="T40" i="1"/>
  <c r="CP27" i="1"/>
  <c r="O27" i="1" s="1"/>
  <c r="T38" i="1"/>
  <c r="GK25" i="1"/>
  <c r="Q40" i="1"/>
  <c r="CY34" i="1"/>
  <c r="X34" i="1" s="1"/>
  <c r="R38" i="1"/>
  <c r="GK38" i="1" s="1"/>
  <c r="CZ26" i="1"/>
  <c r="Y26" i="1" s="1"/>
  <c r="W38" i="1"/>
  <c r="CP28" i="1"/>
  <c r="O28" i="1" s="1"/>
  <c r="V38" i="1"/>
  <c r="V40" i="1"/>
  <c r="R40" i="1"/>
  <c r="GK40" i="1" s="1"/>
  <c r="AB42" i="1"/>
  <c r="CZ37" i="1"/>
  <c r="Y37" i="1" s="1"/>
  <c r="CY37" i="1"/>
  <c r="X37" i="1" s="1"/>
  <c r="P40" i="1"/>
  <c r="CR32" i="1"/>
  <c r="Q32" i="1" s="1"/>
  <c r="CP32" i="1" s="1"/>
  <c r="O32" i="1" s="1"/>
  <c r="AB32" i="1"/>
  <c r="CY26" i="1"/>
  <c r="X26" i="1" s="1"/>
  <c r="AU22" i="1"/>
  <c r="F64" i="1"/>
  <c r="AU74" i="1"/>
  <c r="AO18" i="1"/>
  <c r="F78" i="1"/>
  <c r="S40" i="1"/>
  <c r="CZ43" i="1"/>
  <c r="Y43" i="1" s="1"/>
  <c r="CY43" i="1"/>
  <c r="X43" i="1" s="1"/>
  <c r="AB40" i="1"/>
  <c r="AT22" i="1"/>
  <c r="AT74" i="1"/>
  <c r="F63" i="1"/>
  <c r="F16" i="2" s="1"/>
  <c r="F18" i="2" s="1"/>
  <c r="GX38" i="1"/>
  <c r="U38" i="1"/>
  <c r="AB38" i="1"/>
  <c r="CP43" i="1"/>
  <c r="O43" i="1" s="1"/>
  <c r="CZ41" i="1"/>
  <c r="Y41" i="1" s="1"/>
  <c r="CY41" i="1"/>
  <c r="X41" i="1" s="1"/>
  <c r="BC18" i="1"/>
  <c r="F90" i="1"/>
  <c r="W40" i="1"/>
  <c r="GM33" i="1" l="1"/>
  <c r="CP40" i="1"/>
  <c r="O40" i="1" s="1"/>
  <c r="BB18" i="1"/>
  <c r="F87" i="1"/>
  <c r="AQ74" i="1"/>
  <c r="AQ22" i="1"/>
  <c r="CG22" i="1"/>
  <c r="AP74" i="1"/>
  <c r="AP18" i="1" s="1"/>
  <c r="AP22" i="1"/>
  <c r="CY25" i="1"/>
  <c r="X25" i="1" s="1"/>
  <c r="CI22" i="1"/>
  <c r="GN35" i="1"/>
  <c r="AF45" i="1"/>
  <c r="AF22" i="1" s="1"/>
  <c r="AH45" i="1"/>
  <c r="AH22" i="1" s="1"/>
  <c r="CP42" i="1"/>
  <c r="O42" i="1" s="1"/>
  <c r="GM37" i="1"/>
  <c r="AE45" i="1"/>
  <c r="AE22" i="1" s="1"/>
  <c r="CP34" i="1"/>
  <c r="O34" i="1" s="1"/>
  <c r="GN34" i="1" s="1"/>
  <c r="CP24" i="1"/>
  <c r="O24" i="1" s="1"/>
  <c r="CP30" i="1"/>
  <c r="O30" i="1" s="1"/>
  <c r="GN30" i="1" s="1"/>
  <c r="AI45" i="1"/>
  <c r="V45" i="1" s="1"/>
  <c r="GN37" i="1"/>
  <c r="GN26" i="1"/>
  <c r="CJ45" i="1"/>
  <c r="CJ22" i="1" s="1"/>
  <c r="AD45" i="1"/>
  <c r="Q45" i="1" s="1"/>
  <c r="CP39" i="1"/>
  <c r="O39" i="1" s="1"/>
  <c r="CP41" i="1"/>
  <c r="O41" i="1" s="1"/>
  <c r="GM41" i="1" s="1"/>
  <c r="CY29" i="1"/>
  <c r="X29" i="1" s="1"/>
  <c r="GM26" i="1"/>
  <c r="AG45" i="1"/>
  <c r="AG22" i="1" s="1"/>
  <c r="CZ29" i="1"/>
  <c r="Y29" i="1" s="1"/>
  <c r="GM36" i="1"/>
  <c r="GN36" i="1"/>
  <c r="CP31" i="1"/>
  <c r="O31" i="1" s="1"/>
  <c r="CZ32" i="1"/>
  <c r="Y32" i="1" s="1"/>
  <c r="CY32" i="1"/>
  <c r="X32" i="1" s="1"/>
  <c r="CP25" i="1"/>
  <c r="O25" i="1" s="1"/>
  <c r="AX22" i="1"/>
  <c r="F52" i="1"/>
  <c r="AX74" i="1"/>
  <c r="AJ45" i="1"/>
  <c r="GN28" i="1"/>
  <c r="GM28" i="1"/>
  <c r="AZ22" i="1"/>
  <c r="AZ74" i="1"/>
  <c r="F56" i="1"/>
  <c r="AU18" i="1"/>
  <c r="F93" i="1"/>
  <c r="GM27" i="1"/>
  <c r="GN27" i="1"/>
  <c r="CZ38" i="1"/>
  <c r="Y38" i="1" s="1"/>
  <c r="AT18" i="1"/>
  <c r="F92" i="1"/>
  <c r="AC45" i="1"/>
  <c r="GM43" i="1"/>
  <c r="GN43" i="1"/>
  <c r="CY40" i="1"/>
  <c r="X40" i="1" s="1"/>
  <c r="CZ40" i="1"/>
  <c r="Y40" i="1" s="1"/>
  <c r="AQ18" i="1"/>
  <c r="F84" i="1"/>
  <c r="CY38" i="1"/>
  <c r="X38" i="1" s="1"/>
  <c r="GM30" i="1" l="1"/>
  <c r="GN41" i="1"/>
  <c r="GM34" i="1"/>
  <c r="F83" i="1"/>
  <c r="GM32" i="1"/>
  <c r="GN32" i="1"/>
  <c r="GN25" i="1"/>
  <c r="S45" i="1"/>
  <c r="F60" i="1" s="1"/>
  <c r="J16" i="2" s="1"/>
  <c r="J18" i="2" s="1"/>
  <c r="T45" i="1"/>
  <c r="T74" i="1" s="1"/>
  <c r="AB45" i="1"/>
  <c r="O45" i="1" s="1"/>
  <c r="AD22" i="1"/>
  <c r="AI22" i="1"/>
  <c r="U45" i="1"/>
  <c r="U74" i="1" s="1"/>
  <c r="GM25" i="1"/>
  <c r="GM24" i="1"/>
  <c r="GN24" i="1"/>
  <c r="GM42" i="1"/>
  <c r="GN42" i="1"/>
  <c r="GN38" i="1"/>
  <c r="GM40" i="1"/>
  <c r="AL45" i="1"/>
  <c r="AL22" i="1" s="1"/>
  <c r="R45" i="1"/>
  <c r="R74" i="1" s="1"/>
  <c r="BA45" i="1"/>
  <c r="BA22" i="1" s="1"/>
  <c r="GM29" i="1"/>
  <c r="GN29" i="1"/>
  <c r="GN31" i="1"/>
  <c r="GM31" i="1"/>
  <c r="GM39" i="1"/>
  <c r="GN39" i="1"/>
  <c r="AC22" i="1"/>
  <c r="P45" i="1"/>
  <c r="CH45" i="1"/>
  <c r="CE45" i="1"/>
  <c r="CF45" i="1"/>
  <c r="AK45" i="1"/>
  <c r="GN40" i="1"/>
  <c r="AZ18" i="1"/>
  <c r="F85" i="1"/>
  <c r="V22" i="1"/>
  <c r="V74" i="1"/>
  <c r="F68" i="1"/>
  <c r="GM38" i="1"/>
  <c r="AJ22" i="1"/>
  <c r="W45" i="1"/>
  <c r="Q22" i="1"/>
  <c r="Q74" i="1"/>
  <c r="F57" i="1"/>
  <c r="AX18" i="1"/>
  <c r="F81" i="1"/>
  <c r="CB45" i="1" l="1"/>
  <c r="S22" i="1"/>
  <c r="S74" i="1"/>
  <c r="S18" i="1" s="1"/>
  <c r="AB22" i="1"/>
  <c r="F66" i="1"/>
  <c r="T22" i="1"/>
  <c r="U22" i="1"/>
  <c r="F67" i="1"/>
  <c r="Y45" i="1"/>
  <c r="F71" i="1" s="1"/>
  <c r="F65" i="1"/>
  <c r="H16" i="2" s="1"/>
  <c r="H18" i="2" s="1"/>
  <c r="BA74" i="1"/>
  <c r="BA18" i="1" s="1"/>
  <c r="F59" i="1"/>
  <c r="R22" i="1"/>
  <c r="CA45" i="1"/>
  <c r="CA22" i="1" s="1"/>
  <c r="P22" i="1"/>
  <c r="F48" i="1"/>
  <c r="P74" i="1"/>
  <c r="X45" i="1"/>
  <c r="AK22" i="1"/>
  <c r="CB22" i="1"/>
  <c r="AS45" i="1"/>
  <c r="O22" i="1"/>
  <c r="O74" i="1"/>
  <c r="F47" i="1"/>
  <c r="V18" i="1"/>
  <c r="F97" i="1"/>
  <c r="CF22" i="1"/>
  <c r="AW45" i="1"/>
  <c r="W22" i="1"/>
  <c r="F69" i="1"/>
  <c r="W74" i="1"/>
  <c r="U18" i="1"/>
  <c r="F96" i="1"/>
  <c r="Q18" i="1"/>
  <c r="F86" i="1"/>
  <c r="CE22" i="1"/>
  <c r="AV45" i="1"/>
  <c r="R18" i="1"/>
  <c r="F88" i="1"/>
  <c r="T18" i="1"/>
  <c r="F95" i="1"/>
  <c r="CH22" i="1"/>
  <c r="AY45" i="1"/>
  <c r="Y22" i="1" l="1"/>
  <c r="F89" i="1"/>
  <c r="Y74" i="1"/>
  <c r="F100" i="1" s="1"/>
  <c r="F94" i="1"/>
  <c r="AR45" i="1"/>
  <c r="AR22" i="1" s="1"/>
  <c r="AS22" i="1"/>
  <c r="F62" i="1"/>
  <c r="E16" i="2" s="1"/>
  <c r="AS74" i="1"/>
  <c r="AV22" i="1"/>
  <c r="AV74" i="1"/>
  <c r="F50" i="1"/>
  <c r="W18" i="1"/>
  <c r="F98" i="1"/>
  <c r="AY22" i="1"/>
  <c r="F53" i="1"/>
  <c r="AY74" i="1"/>
  <c r="X22" i="1"/>
  <c r="X74" i="1"/>
  <c r="F70" i="1"/>
  <c r="AW22" i="1"/>
  <c r="AW74" i="1"/>
  <c r="F51" i="1"/>
  <c r="O18" i="1"/>
  <c r="F76" i="1"/>
  <c r="P18" i="1"/>
  <c r="F77" i="1"/>
  <c r="Y18" i="1" l="1"/>
  <c r="F72" i="1"/>
  <c r="AR74" i="1"/>
  <c r="F101" i="1" s="1"/>
  <c r="X18" i="1"/>
  <c r="F99" i="1"/>
  <c r="AS18" i="1"/>
  <c r="F91" i="1"/>
  <c r="I16" i="2"/>
  <c r="I18" i="2" s="1"/>
  <c r="E18" i="2"/>
  <c r="AW18" i="1"/>
  <c r="F80" i="1"/>
  <c r="AY18" i="1"/>
  <c r="F82" i="1"/>
  <c r="AV18" i="1"/>
  <c r="F79" i="1"/>
  <c r="AR18" i="1" l="1"/>
  <c r="F102" i="1"/>
  <c r="F103" i="1" l="1"/>
  <c r="F104" i="1" s="1"/>
</calcChain>
</file>

<file path=xl/sharedStrings.xml><?xml version="1.0" encoding="utf-8"?>
<sst xmlns="http://schemas.openxmlformats.org/spreadsheetml/2006/main" count="3635" uniqueCount="669">
  <si>
    <t>Smeta.RU  (495) 974-1589</t>
  </si>
  <si>
    <t>Smeta.RU</t>
  </si>
  <si>
    <t>ООО "ТАУРУСС"  Доп. раб. место  FStS-0044015</t>
  </si>
  <si>
    <t>Новый объект</t>
  </si>
  <si>
    <t>№111-07.05.19 Е ФЕР Смета на отделочные работы (Виталий Белявский)</t>
  </si>
  <si>
    <t/>
  </si>
  <si>
    <t>Сметные нормы списания</t>
  </si>
  <si>
    <t>Коды ценников</t>
  </si>
  <si>
    <t>ФЕР-2017</t>
  </si>
  <si>
    <t>ТР для Версии 10: Центральные регионы (с учетом п-ма 2536-ИП/12/ГС от 22.03.2017 г</t>
  </si>
  <si>
    <t>Поправки  для ГСН 2017 от 31.03.2017 г</t>
  </si>
  <si>
    <t>Новая локальная смета</t>
  </si>
  <si>
    <t>1</t>
  </si>
  <si>
    <t>08-07-002-01</t>
  </si>
  <si>
    <t>Установка и разборка внутренних трубчатых инвентарных лесов при высоте помещений до 6 м</t>
  </si>
  <si>
    <t>100 м2</t>
  </si>
  <si>
    <t>ФЕР-2001, 08-07-002-01, приказ Минстроя России №1039/пр от 30.12.2016г.</t>
  </si>
  <si>
    <t>)*1,25</t>
  </si>
  <si>
    <t>)*1,15</t>
  </si>
  <si>
    <t>Общестроительные работы</t>
  </si>
  <si>
    <t>Конструкции из кирпича и блоков</t>
  </si>
  <si>
    <t>ФЕР-08</t>
  </si>
  <si>
    <t>Поправка: МДС 81-35.2004, п.4.7</t>
  </si>
  <si>
    <t>*0,9</t>
  </si>
  <si>
    <t>*0,85</t>
  </si>
  <si>
    <t>*0,8</t>
  </si>
  <si>
    <t>1,1</t>
  </si>
  <si>
    <t>01.7.16.02-0001</t>
  </si>
  <si>
    <t>Детали деревянные лесов из пиломатериалов хвойных пород</t>
  </si>
  <si>
    <t>м3</t>
  </si>
  <si>
    <t>ФССЦ-2001, 01.7.16.02-0001, приказ Минстроя России №1039/пр от 30.12.2016г.</t>
  </si>
  <si>
    <t>1,2</t>
  </si>
  <si>
    <t>01.7.16.02-0003</t>
  </si>
  <si>
    <t>Детали стальных трубчатых лесов, укомплектованные пробками, крючками и хомутами, окрашенные</t>
  </si>
  <si>
    <t>т</t>
  </si>
  <si>
    <t>ФССЦ-2001, 01.7.16.02-0003, приказ Минстроя России №1039/пр от 30.12.2016г.</t>
  </si>
  <si>
    <t>2</t>
  </si>
  <si>
    <t>13-06-003-01</t>
  </si>
  <si>
    <t>Очистка поверхности щетками</t>
  </si>
  <si>
    <t>м2</t>
  </si>
  <si>
    <t>ФЕР-2001, 13-06-003-01, приказ Минстроя России №1039/пр от 30.12.2016г.</t>
  </si>
  <si>
    <t>Защита строительных конструкций</t>
  </si>
  <si>
    <t>ФЕР-13</t>
  </si>
  <si>
    <t>3</t>
  </si>
  <si>
    <t>15-04-006-04</t>
  </si>
  <si>
    <t>Покрытие поверхностей грунтовкой глубокого проникновения за 2 раза стен</t>
  </si>
  <si>
    <t>ФЕР-2001, 15-04-006-04, приказ Минстроя России №1039/пр от 30.12.2016г.</t>
  </si>
  <si>
    <t>Отделочные работы</t>
  </si>
  <si>
    <t>ФЕР-15</t>
  </si>
  <si>
    <t>3,1</t>
  </si>
  <si>
    <t>14.3.01.01-0001</t>
  </si>
  <si>
    <t>Грунтовка: «Бетоконтакт», КНАУФ</t>
  </si>
  <si>
    <t>кг</t>
  </si>
  <si>
    <t>ФССЦ-2001, 14.3.01.01-0001, приказ Минстроя России №1039/пр от 30.12.2016г.</t>
  </si>
  <si>
    <t>4</t>
  </si>
  <si>
    <t>15-02-016-03</t>
  </si>
  <si>
    <t>Штукатурка поверхностей внутри здания цементно-известковым или цементным раствором по камню и бетону улучшенная стен</t>
  </si>
  <si>
    <t>ФЕР-2001, 15-02-016-03, приказ Минстроя России №1039/пр от 30.12.2016г.</t>
  </si>
  <si>
    <t>5</t>
  </si>
  <si>
    <t>5,1</t>
  </si>
  <si>
    <t>6</t>
  </si>
  <si>
    <t>15-04-027-05</t>
  </si>
  <si>
    <t>Третья шпатлевка при высококачественной окраске по штукатурке и сборным конструкциям стен, подготовленных под окраску</t>
  </si>
  <si>
    <t>ФЕР-2001, 15-04-027-05, приказ Минстроя России №1039/пр от 30.12.2016г.</t>
  </si>
  <si>
    <t>7</t>
  </si>
  <si>
    <t>61-26-1</t>
  </si>
  <si>
    <t>Перетирка штукатурки внутренних помещений</t>
  </si>
  <si>
    <t>ФЕР-2001, 61-26-1, приказ Минстроя России №1039/пр от 30.12.2016г.</t>
  </si>
  <si>
    <t>Ремонтно-строительные работы</t>
  </si>
  <si>
    <t>Штукатрурные работы</t>
  </si>
  <si>
    <t>рФЕР-61</t>
  </si>
  <si>
    <t>8</t>
  </si>
  <si>
    <t>8,1</t>
  </si>
  <si>
    <t>9</t>
  </si>
  <si>
    <t>15-04-005-03</t>
  </si>
  <si>
    <t>Окраска поливинилацетатными водоэмульсионными составами улучшенная по штукатурке стен</t>
  </si>
  <si>
    <t>ФЕР-2001, 15-04-005-03, приказ Минстроя России №1039/пр от 30.12.2016г.</t>
  </si>
  <si>
    <t>9,1</t>
  </si>
  <si>
    <t>14.3.02.01-0224</t>
  </si>
  <si>
    <t>Краска водоэмульсионная для внутренних работ ВАК-25</t>
  </si>
  <si>
    <t>ФССЦ-2001, 14.3.02.01-0224, приказ Минстроя России №1039/пр от 30.12.2016г.</t>
  </si>
  <si>
    <t>10</t>
  </si>
  <si>
    <t>06-01-067-01</t>
  </si>
  <si>
    <t>Обработка поверхности пескоструйным аппаратом</t>
  </si>
  <si>
    <t>ФЕР-2001, 06-01-067-01,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</si>
  <si>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</si>
  <si>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</si>
  <si>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10,1</t>
  </si>
  <si>
    <t>02.3.01.02-0003</t>
  </si>
  <si>
    <t>Песок для строительных работ природный 50%; обогащенный 50%</t>
  </si>
  <si>
    <t>ФССЦ-2001, 02.3.01.02-0003, приказ Минстроя России №1039/пр от 30.12.2016г.</t>
  </si>
  <si>
    <t>11</t>
  </si>
  <si>
    <t>13-03-002-04</t>
  </si>
  <si>
    <t>Огрунтовка металлических поверхностей за один раз грунтовкой ГФ-021</t>
  </si>
  <si>
    <t>ФЕР-2001, 13-03-002-04, приказ Минстроя России №1039/пр от 30.12.2016г.</t>
  </si>
  <si>
    <t>12</t>
  </si>
  <si>
    <t>26-02-029-03</t>
  </si>
  <si>
    <t>Огнезащитное покрытие бетонных и железобетонных поверхностей составом на основе минерального вяжущего методом оштукатуривания толщиной покрытия 10 мм</t>
  </si>
  <si>
    <t>ФЕР-2001, 26-02-029-03, приказ Минстроя России №1039/пр от 30.12.2016г.</t>
  </si>
  <si>
    <t>Теплоизоляционные работы</t>
  </si>
  <si>
    <t>ФЕР-26</t>
  </si>
  <si>
    <t>12,1</t>
  </si>
  <si>
    <t>Цена поставщика</t>
  </si>
  <si>
    <t>Состав штукатур СОШ-1</t>
  </si>
  <si>
    <t>[79,56 / 1,18]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</si>
  <si>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</si>
  <si>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</si>
  <si>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</si>
  <si>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</si>
  <si>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</si>
  <si>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</si>
  <si>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</si>
  <si>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</si>
  <si>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</si>
  <si>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</si>
  <si>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</si>
  <si>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</si>
  <si>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</si>
  <si>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</si>
  <si>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</si>
  <si>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</si>
  <si>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</si>
  <si>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</si>
  <si>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</si>
  <si>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</si>
  <si>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</si>
  <si>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</si>
  <si>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</si>
  <si>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</si>
  <si>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</si>
  <si>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</si>
  <si>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</si>
  <si>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</si>
  <si>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</si>
  <si>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</si>
  <si>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</si>
  <si>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</si>
  <si>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</si>
  <si>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</si>
  <si>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</si>
  <si>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</si>
  <si>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</si>
  <si>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</si>
  <si>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</si>
  <si>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</si>
  <si>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</si>
  <si>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</si>
  <si>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</si>
  <si>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</si>
  <si>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</si>
  <si>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</si>
  <si>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</si>
  <si>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</si>
  <si>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</si>
  <si>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</si>
  <si>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</si>
  <si>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</si>
  <si>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Итого</t>
  </si>
  <si>
    <t>НДС 20%</t>
  </si>
  <si>
    <t>Итого с НДС</t>
  </si>
  <si>
    <t>СТР_РЕК</t>
  </si>
  <si>
    <t>СТРОИТЕЛЬСТВО и РЕКОНСТРУКЦИЯ  зданий и сооружений всех назначений</t>
  </si>
  <si>
    <t>РЕМ_ЖИЛ</t>
  </si>
  <si>
    <t>КАП. РЕМ. ЖИЛЫХ И ОБЩЕСТВЕННЫХ ЗДАНИЙ</t>
  </si>
  <si>
    <t>РЕМ_ПР</t>
  </si>
  <si>
    <t>КАП. РЕМ. ПРОИЗВОДСТВЕННЫХ ЗД, и СООРУЖЕНИЙ,  НАРУЖНЫХ ИНЖЕНЕРНЫХ СЕТЕЙ, УЛИЦ И ДОРОГ МЕСТНОГО ЗНАЧЕНИЯ, МОСТОВ И ПУТЕПРОВОДОВ</t>
  </si>
  <si>
    <t>УПР</t>
  </si>
  <si>
    <t>{вкл} - УПРОЩЕННОЕ НАЛОГООБЛОЖЕНИЕ</t>
  </si>
  <si>
    <t>Для всех  расценок. (  при применении упрощенной системы налогообложения)  · {УПР} - ( вкл.)    -  при упрощенной системе   ;  к = 0,9 к СП ( к= 0,7 к НР отменен с 1.01.11)  · {УПР} - ( выкл.) -  при  обычной системе налогообложения</t>
  </si>
  <si>
    <t>ХОЗ</t>
  </si>
  <si>
    <t>{вкл} - ХОЗЯЙСТВЕННЫЙ СПОСОБ</t>
  </si>
  <si>
    <t>Для всех  расценок. (  при хозяйственном способе производства работ):  · {ХОЗ} - ( вкл.)    -  при  хоз. способе (к=0,6 к НР )  · {ХОЗ} - ( выкл.) -  при обычном способе производства работ</t>
  </si>
  <si>
    <t>СЛЖ</t>
  </si>
  <si>
    <t>{вкл} -  При  РЕКОНСТРУКЦИИ сложных объектов, РЕКОНСТРУКЦИИ и КАП. РЕМОНТЕ объектов с дейст. яд. реакторами</t>
  </si>
  <si>
    <t>Для сборников ФЕР ( при производстве работ на технически сложных объектах ):  ·  { СЛЖ } - (вкл.)    - работа на сложных объектах  (к=1,2 к НР)           ·  { СЛЖ } - (выкл.) - работа на обычных объектах</t>
  </si>
  <si>
    <t>М/Т/Я</t>
  </si>
  <si>
    <t>Работы по строительству мостов, тоннелей, метрополитенов, атомных станций, объектов с ядерным топливом и радиокативными отходами ( письмо Госстроя РФ № 2536-ИП/12/ГС от 27.11.12), коэффициенты к НР =0,85 и к СП-0,8 не назначаются</t>
  </si>
  <si>
    <t>ОПТ/В</t>
  </si>
  <si>
    <t>{вкл}    - Прокладка  МЕЖДУГОРОДНИХ  ВОЛОКОННО-ОПТИЧЕСКИХ ЛИНИЙ (для ФЕРм10, отд. 6 разд.3)  {выкл} - Прокладка  ГОРОДСКИХ               ВОЛОКОННО-ОПТИТЕСКИХ ЛИНИЙ  (для ФЕРм10, отд. 6 разд.3)</t>
  </si>
  <si>
    <t>Для сборников ФЕРм-10  ( волоконно-оптические линии связи ): ·  {М_ГОР_опт} -  ( вкл.)  - междугородные сети связи ( НР=120% , СП=70% )           ·  {М_ГОР_опт} - ( выкл.) - городские сети связи  ( НР=100%; СП=65%)</t>
  </si>
  <si>
    <t>ЗАКР</t>
  </si>
  <si>
    <t>{вкл}   -  Обслуживающие и сопутстующие работы в тоннелях при  производве работ ЗАКРЫТЫМ СПОСОБОМ   {выкл} - Обслуживающие и сопутстующие работы в тоннелях при  производве работ  ОТКРЫТЫМ                       (ФЕР-29, разд.04 )</t>
  </si>
  <si>
    <t>Для сборника ФЕР -29 ( сопутствующие работы в тоннелях и метро. ): ·  {ЗАКР} - (вкл.)     -  при выполнении работ в тоннелях  и метро закрытым способом  (НР=145% , СП=75%); ·                {ЗАКР} - (выкл.) -   при выполнении работ в тоннелях и метро  отк</t>
  </si>
  <si>
    <t>АВИ</t>
  </si>
  <si>
    <t>(вкл)   -  При работах по ДИСПЕТЧЕРЕЗАЦИИ управления движением АВИАТРАНСПОРТОМ {вкл}  (монтажные работы )</t>
  </si>
  <si>
    <t>Для сборников ФЕРм 08;10;11 :    · {мАВИА} -  (вкл.)     -  производство монтажных  работы по диспетчеризации управления  движением авиатранспортном (НР=95%, СП=55%) ;    ·            {мАВИА} -  (выкл. ) -  при производстве работ на прочих объектах , кром</t>
  </si>
  <si>
    <t>АЭС</t>
  </si>
  <si>
    <t>(вкл)  -  Производство эл./монт. работ на АЭС ( ФЕРм -08 , отдел 01-03 ),  и контроль свар. швов  на АЭС {вкл}  (ФЕРм-39, отд. 02 и 03 )  (вык) -  Произовдство эл./монт. работ  и и контроль свар. швов на ОБЫЧНЫХ СООРУЖ,</t>
  </si>
  <si>
    <t>Для сборника ФЕРм -39  и ФЕРМ-08  ( при работах по контролю сварных соединений) :    {мАЭС} - ( вкл.)  -     при выполнении работ по на АЭС  (HР=101%; СП= 68%;             {мАЭС} - (выкл.) -  при выполнении работ  на обычных объектах</t>
  </si>
  <si>
    <t>Инд_исп.Сводный</t>
  </si>
  <si>
    <t>Используется Индекс "по сводному"</t>
  </si>
  <si>
    <t>К_НР_РЕМ</t>
  </si>
  <si>
    <t>при ремонте жилых и общественных зданий если  ( если {РЕМ_ЖИЛ}= [вкл.]</t>
  </si>
  <si>
    <t>Для сборников  ФЕР и  ФЕРмр :  · Значение {_МДСрем_НР}= 0,90 -  при ремонте зданий жилого и гражданского назначений ( 0,90 к НР) ;  · Значение {_МДСрем_НР}= 1,00  - при строительстве  и реконструкции  объектов всех назначений</t>
  </si>
  <si>
    <t>К_СП_РЕМ</t>
  </si>
  <si>
    <t>к нормам СП при капитальном ремонте зданий и сооружений всех назначений ( если или {РЕМ_ЖИЛ}=[вкл] , или (РЕМ_ПР}=[вкл] )</t>
  </si>
  <si>
    <t>Для сборников  ФЕР и  ФЕРмр :   · Значение {_МДСрем_СП} = 0.85  -  при ремонте зданий всех назначений ( 0,85 к СП);   · Значение {_МДСрем_СП} = 1,00 -  при строительстве  и реконструкции  объектов всех назначений</t>
  </si>
  <si>
    <t>К_НР_05</t>
  </si>
  <si>
    <t>К нормам НР  с 1.01.2005 по 1.01.2011</t>
  </si>
  <si>
    <t>Для норм НР с 1.01.2011 года:  · {_ТЕК_НР} = 0.85  -  Коэффициент   учитывающий изменение нормы страховых взносов с  1.01.1 - (при расчете в текущем уровне цен  индексами по статьям затрат )  · {_ТЕК_НР} = 1,00  -  при расчет в текущем уровне цен и при уп</t>
  </si>
  <si>
    <t>К_НР_11</t>
  </si>
  <si>
    <t>Коэфф.  к НР для текущего уровня цен с 01.01.2011  при обычном и упрощенном налогообложении  при постатейной индексации</t>
  </si>
  <si>
    <t>К_СП_11</t>
  </si>
  <si>
    <t>Коэф. к  СП в текущем уровне цен  с 01.01.2011</t>
  </si>
  <si>
    <t>Для норм СП с 1.01.2011 года:  · {_ТЕК_СП} = 0.80  -  Коэффициент   учитывающий изменение нормы страховых взносов с  1.01.11 - (при расчете в текущем уровне цен  индексами по статьям затрат )  · {_ТЕК_СП} = 1,00  -  без учета</t>
  </si>
  <si>
    <t>К_НР_12</t>
  </si>
  <si>
    <t>Корректировка НР с 03.12.12   если (М/Т/Я) = {выкл.}</t>
  </si>
  <si>
    <t>К_СП_12</t>
  </si>
  <si>
    <t>Корректировка СП с 03.12.12  в текущем уровне цен по письму  2536-ИП/12/ГС от 27.11.12  ( если (М/Т/Я) = {выкл.} )</t>
  </si>
  <si>
    <t>К_НР_УПР</t>
  </si>
  <si>
    <t>Коэф. к  НР при упрощенном налогообложении    ( если {УПР} = [вкл] )</t>
  </si>
  <si>
    <t>К_СП_УПР</t>
  </si>
  <si>
    <t>Коэф. к СП при упрощенном налогообложении    ( если {УПР} = [вкл] )</t>
  </si>
  <si>
    <t>К_НР_ХОЗ</t>
  </si>
  <si>
    <t>Коэф. к НР при хозяйственном способе производства работ   ( если {ХОЗ}= {вкл} )</t>
  </si>
  <si>
    <t>К_НР_СЛЖ</t>
  </si>
  <si>
    <t>Коэф.  при реконструкции сложных объектов  и  кап. ремонте объектов с яд. реакторами   ( если {СЛЖ} = [вкл] )</t>
  </si>
  <si>
    <t>Р_ОКР</t>
  </si>
  <si>
    <t>Разрядность округления результата расчета НР и СП  ( с 01.01.2011 - до целых )</t>
  </si>
  <si>
    <t>К_НР_УПР_ПУ</t>
  </si>
  <si>
    <t>Коэф. к НР при упрощенном налогообложении ( если {УПР} = [вкл] ) для расценок на изготовление материалов, полуфабрикатов, а также металлических и трубопроводных заготовок, изготовляемых в построечных условиях</t>
  </si>
  <si>
    <t>Уровень цен</t>
  </si>
  <si>
    <t>Сборник индексов</t>
  </si>
  <si>
    <t>Индексы к ФЕР-2017 (Стройинформресурс)</t>
  </si>
  <si>
    <t>_OBSM_</t>
  </si>
  <si>
    <t>1-100-31</t>
  </si>
  <si>
    <t>Рабочий среднего разряда 3.1</t>
  </si>
  <si>
    <t>чел.-ч.</t>
  </si>
  <si>
    <t>4-100-00</t>
  </si>
  <si>
    <t>Затраты труда машинистов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</si>
  <si>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</si>
  <si>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</si>
  <si>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</si>
  <si>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маш.-ч</t>
  </si>
  <si>
    <t>11.2.13.06-0011</t>
  </si>
  <si>
    <t>ФССЦ-2001, 11.2.13.06-0011, приказ Минстроя России №1039/пр от 30.12.2016г.</t>
  </si>
  <si>
    <t>Щиты: настила</t>
  </si>
  <si>
    <t>1-100-30</t>
  </si>
  <si>
    <t>Рабочий среднего разряда 3</t>
  </si>
  <si>
    <t>1-100-40</t>
  </si>
  <si>
    <t>Рабочий среднего разряда 4</t>
  </si>
  <si>
    <t>91.06.06-048</t>
  </si>
  <si>
    <t>ФСЭМ-2001, 91.06.06-048, приказ Минстроя России №1039/пр от 30.12.2016г.</t>
  </si>
  <si>
    <t>Подъемники одномачтовые, грузоподъемность до 500 кг, высота подъема 45 м</t>
  </si>
  <si>
    <t>01.7.20.08-0051</t>
  </si>
  <si>
    <t>ФССЦ-2001, 01.7.20.08-0051, приказ Минстроя России №1039/пр от 30.12.2016г.</t>
  </si>
  <si>
    <t>Ветошь</t>
  </si>
  <si>
    <t>1-100-38</t>
  </si>
  <si>
    <t>Рабочий среднего разряда 3.8</t>
  </si>
  <si>
    <t>91.07.07-041</t>
  </si>
  <si>
    <t>ФСЭМ-2001, 91.07.07-041, приказ Минстроя России №1039/пр от 30.12.2016г.</t>
  </si>
  <si>
    <t>Растворонасосы 1 м3/ч</t>
  </si>
  <si>
    <t>01.7.15.06-0121</t>
  </si>
  <si>
    <t>ФССЦ-2001, 01.7.15.06-0121, приказ Минстроя России №1039/пр от 30.12.2016г.</t>
  </si>
  <si>
    <t>Гвозди строительные с плоской головкой 1,6x50 мм</t>
  </si>
  <si>
    <t>03.1.01.01-0002</t>
  </si>
  <si>
    <t>ФССЦ-2001, 03.1.01.01-0002, приказ Минстроя России №1039/пр от 30.12.2016г.</t>
  </si>
  <si>
    <t>Гипсовые вяжущие, марка Г3</t>
  </si>
  <si>
    <t>04.3.01.12-0111</t>
  </si>
  <si>
    <t>ФССЦ-2001, 04.3.01.12-0111, приказ Минстроя России №1039/пр от 30.12.2016г.</t>
  </si>
  <si>
    <t>Раствор готовый отделочный тяжелый, цементно-известковый 1:1:6</t>
  </si>
  <si>
    <t>08.1.02.17-0161</t>
  </si>
  <si>
    <t>ФССЦ-2001, 08.1.02.17-0161, приказ Минстроя России №1039/пр от 30.12.2016г.</t>
  </si>
  <si>
    <t>Сетка тканая с квадратными ячейками № 05 без покрытия</t>
  </si>
  <si>
    <t>1-100-39</t>
  </si>
  <si>
    <t>Рабочий среднего разряда 3.9</t>
  </si>
  <si>
    <t>01.7.17.11-0011</t>
  </si>
  <si>
    <t>ФССЦ-2001, 01.7.17.11-0011, приказ Минстроя России №1039/пр от 30.12.2016г.</t>
  </si>
  <si>
    <t>Шкурка шлифовальная двухслойная с зернистостью 40-25</t>
  </si>
  <si>
    <t>14.5.11.01-0003</t>
  </si>
  <si>
    <t>ФССЦ-2001, 14.5.11.01-0003, приказ Минстроя России №1039/пр от 30.12.2016г.</t>
  </si>
  <si>
    <t>Шпатлевка масляно-клеевая</t>
  </si>
  <si>
    <t>01.7.03.01-0001</t>
  </si>
  <si>
    <t>ФССЦ-2001, 01.7.03.01-0001, приказ Минстроя России №1039/пр от 30.12.2016г.</t>
  </si>
  <si>
    <t>Вода</t>
  </si>
  <si>
    <t>1-100-34</t>
  </si>
  <si>
    <t>Рабочий среднего разряда 3.4</t>
  </si>
  <si>
    <t>14.5.11.01-0001</t>
  </si>
  <si>
    <t>ФССЦ-2001, 14.5.11.01-0001, приказ Минстроя России №1039/пр от 30.12.2016г.</t>
  </si>
  <si>
    <t>Шпатлевка клеевая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</si>
  <si>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</si>
  <si>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</si>
  <si>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</si>
  <si>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</si>
  <si>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</si>
  <si>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 ат), производительность до 5 м3/мин</t>
  </si>
  <si>
    <t>1-100-47</t>
  </si>
  <si>
    <t>Рабочий среднего разряда 4.7</t>
  </si>
  <si>
    <t>91.06.03-060</t>
  </si>
  <si>
    <t>ФСЭМ-2001, 91.06.03-060, приказ Минстроя России №1039/пр от 30.12.2016г.</t>
  </si>
  <si>
    <t>Лебедки электрические тяговым усилием до 5,79 кН (0,59 т)</t>
  </si>
  <si>
    <t>91.21.01-012</t>
  </si>
  <si>
    <t>ФСЭМ-2001, 91.21.01-012, приказ Минстроя России №1039/пр от 30.12.2016г.</t>
  </si>
  <si>
    <t>Агрегаты окрасочные высокого давления для окраски поверхностей конструкций, мощность 1 кВт</t>
  </si>
  <si>
    <t>14.4.01.01-0003</t>
  </si>
  <si>
    <t>ФССЦ-2001, 14.4.01.01-0003, приказ Минстроя России №1039/пр от 30.12.2016г.</t>
  </si>
  <si>
    <t>Грунтовка ГФ-021 красно-коричневая</t>
  </si>
  <si>
    <t>14.5.09.02-0002</t>
  </si>
  <si>
    <t>ФССЦ-2001, 14.5.09.02-0002, приказ Минстроя России №1039/пр от 30.12.2016г.</t>
  </si>
  <si>
    <t>Ксилол нефтяной марки А</t>
  </si>
  <si>
    <t>91.06.05-012</t>
  </si>
  <si>
    <t>ФСЭМ-2001, 91.06.05-012, приказ Минстроя России №1039/пр от 30.12.2016г.</t>
  </si>
  <si>
    <t>Погрузчики с вилочными подхватами, грузоподъемность 1 т</t>
  </si>
  <si>
    <t>91.06.06-045</t>
  </si>
  <si>
    <t>ФСЭМ-2001, 91.06.06-045, приказ Минстроя России №1039/пр от 30.12.2016г.</t>
  </si>
  <si>
    <t>Подъемники одномачтовые, грузоподъемность до 500 кг, высота подъема 15 м</t>
  </si>
  <si>
    <t>01.7.16.02</t>
  </si>
  <si>
    <t>Детали деревянные лесов</t>
  </si>
  <si>
    <t>Детали стальных трубчатых лесов</t>
  </si>
  <si>
    <t>14.4.01.21</t>
  </si>
  <si>
    <t>Грунтовка</t>
  </si>
  <si>
    <t>14.3.02.01</t>
  </si>
  <si>
    <t>Краска водоэмульсионная</t>
  </si>
  <si>
    <t>02.3.01.02</t>
  </si>
  <si>
    <t>Песок для строительных работ природный обогащенный</t>
  </si>
  <si>
    <t>14.2.02.11</t>
  </si>
  <si>
    <t>Составы огнезащитные</t>
  </si>
  <si>
    <t>Поправка: МДС 81-35.2004, п.4.7  Наименование: Работы, выполняемые при реконструкции зданий и сооружений работы, аналогичные технологическим процессам в новом строительстве (в том числе возведение новых конструктивных элементов) стоимость которых определена по соответствующим сборникам ФЕР, кроме сборника № 46 «Работы при реконструкции зданий и сооружений»</t>
  </si>
  <si>
    <t>№ п/п</t>
  </si>
  <si>
    <t>Шифр расценки и коды ресурсов</t>
  </si>
  <si>
    <t>Наименование работ и затрат</t>
  </si>
  <si>
    <t>Ед. изм.</t>
  </si>
  <si>
    <t>Кол-во единиц</t>
  </si>
  <si>
    <t>Цена на ед. изм.</t>
  </si>
  <si>
    <t>Попра-вочные коэфф.</t>
  </si>
  <si>
    <t>Стоимость в ценах 2001г.</t>
  </si>
  <si>
    <t>Пункт коэфф. пересчета</t>
  </si>
  <si>
    <t>Коэфф. пересчета</t>
  </si>
  <si>
    <t>Стоимость в текущих ценах</t>
  </si>
  <si>
    <t>ЗТР всего чел.-час</t>
  </si>
  <si>
    <t>Зарплата</t>
  </si>
  <si>
    <t>в т.ч. зарплата машинистов</t>
  </si>
  <si>
    <t>Материальные ресурсы</t>
  </si>
  <si>
    <t>НР от ФОТ</t>
  </si>
  <si>
    <t>%</t>
  </si>
  <si>
    <t>СП от ФОТ</t>
  </si>
  <si>
    <t>Затраты труда</t>
  </si>
  <si>
    <t>чел-ч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</si>
  <si>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</si>
  <si>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</si>
  <si>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</si>
  <si>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</si>
  <si>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</si>
  <si>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</si>
  <si>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</t>
  </si>
  <si>
    <t>по ОКПО</t>
  </si>
  <si>
    <t>организация, адрес, телефон, факс</t>
  </si>
  <si>
    <t>Заказчик</t>
  </si>
  <si>
    <t>Подрядчик</t>
  </si>
  <si>
    <t>Стройка</t>
  </si>
  <si>
    <t>наименование, адрес</t>
  </si>
  <si>
    <t>Объект</t>
  </si>
  <si>
    <t>наименование</t>
  </si>
  <si>
    <t xml:space="preserve">Вид деятельности по ОКДП  </t>
  </si>
  <si>
    <t xml:space="preserve">Договор подряда  </t>
  </si>
  <si>
    <t>номер</t>
  </si>
  <si>
    <t>дата</t>
  </si>
  <si>
    <t xml:space="preserve">Вид операции  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</si>
  <si>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</si>
  <si>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</si>
  <si>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</si>
  <si>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</si>
  <si>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</si>
  <si>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</si>
  <si>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</si>
  <si>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000000</t>
  </si>
  <si>
    <t>Принял</t>
  </si>
  <si>
    <t xml:space="preserve">Сдал </t>
  </si>
  <si>
    <t>91474962</t>
  </si>
  <si>
    <t>Составлена в ценах письмо 20003-ДВ/09</t>
  </si>
  <si>
    <t>Раздел: 1. Строительно-монтажные работы</t>
  </si>
  <si>
    <t>Подраздел: Основное оборудование</t>
  </si>
  <si>
    <r>
      <t>м37-01-002-05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</si>
  <si>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Монтаж сосудов и аппаратов без механизмов в помещении, масса сосудов и аппаратов 1 т (блочный тепловой пункт HSE-KTE 331.01.17)</t>
  </si>
  <si>
    <t>ШТ</t>
  </si>
  <si>
    <t>письмо 20003-ДВ/09</t>
  </si>
  <si>
    <t>)*1,3</t>
  </si>
  <si>
    <r>
      <t>м37-01-002-04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</si>
  <si>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Монтаж сосудов и аппаратов без механизмов в помещении, масса сосудов и аппаратов 0,5 т (Блочный тепловой пункт системы ГВС HSE-KTE 332.01.17)</t>
  </si>
  <si>
    <r>
      <t>м11-02-022-07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</si>
  <si>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Ротаметр, счетчик, преобразователь, устанавливаемые на фланцевых соединениях, диаметр условного прохода до 150 мм (узел учета тепловой энергии  ВИС.Т ТС-201-2-2-1-1-Е2)</t>
  </si>
  <si>
    <r>
      <t>м11-02-022-05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</si>
  <si>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Ротаметр, счетчик, преобразователь, устанавливаемые на фланцевых соединениях, диаметр условного прохода до 80 мм (Расходомер  ПРН-80, Ду80)</t>
  </si>
  <si>
    <r>
      <t>м11-02-001-01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</si>
  <si>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Прибор, устанавливаемый на резьбовых соединениях, масса до 1,5 кг (Датчик температуры КТПТР-05)</t>
  </si>
  <si>
    <t>Прибор, устанавливаемый на резьбовых соединениях, масса до 1,5 кг (Датчик давления МТ100Р)</t>
  </si>
  <si>
    <t>Итого по подразделу: Основное оборудование</t>
  </si>
  <si>
    <t>Подраздел: Оборудование</t>
  </si>
  <si>
    <r>
      <t>18-05-001-01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</si>
  <si>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насосов центробежных с электродвигателем, масса агрегата до 0,1 т (Насос заполнения Ду25  Helix V 404-1/16/E/S/400-50 (код 4201369), Wilo)</t>
  </si>
  <si>
    <r>
      <t>18-04-001-11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</si>
  <si>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баков расширительных круглых и прямоугольных вместимостью 1,5 м3</t>
  </si>
  <si>
    <t>18.5.01.01-0011</t>
  </si>
  <si>
    <t>Баки расширительные круглые вместимостью до 1,5 м3</t>
  </si>
  <si>
    <t>шт.</t>
  </si>
  <si>
    <r>
      <t>16-06-005-01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</si>
  <si>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счетчиков (водомеров) диаметром до 40 мм (Счетчик горячей воды Ду 25 МТW-I-N-25 Zenner)</t>
  </si>
  <si>
    <r>
      <t>16-06-005-03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</si>
  <si>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счетчиков (водомеров) диаметром до 80 мм (Счетчик холодной  воды Ду 65 МТK-I-N-65 Zenner)</t>
  </si>
  <si>
    <r>
      <t>16-05-001-02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</si>
  <si>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вентилей, задвижек, затворов, клапанов обратных, кранов проходных на трубопроводах из стальных труб диаметром до 50 мм (Регулятор давления "после себя" ADV 32, "Danfoss" (AFD/VFG2))</t>
  </si>
  <si>
    <t>Прибор, устанавливаемый на резьбовых соединениях, масса до 1,5 кг (Регулятор перепада давления Ду-80мм (AFP-9/VFG2 65)  "Danfoss")</t>
  </si>
  <si>
    <t>13</t>
  </si>
  <si>
    <r>
      <t>16-05-003-03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</si>
  <si>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клапанов предохранительных однорычажных диаметром 50 мм (Предохранительный клапан Ду50 Genebre)</t>
  </si>
  <si>
    <t>14</t>
  </si>
  <si>
    <t>Прибор, устанавливаемый на резьбовых соединениях, масса до 1,5 кг (Жесткомер Дельта М)</t>
  </si>
  <si>
    <t>15</t>
  </si>
  <si>
    <r>
      <t>м11-02-001-02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</si>
  <si>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Прибор, устанавливаемый на резьбовых соединениях, масса до 5 кг (Охладитель для отбора проб сетевой воды Ду65)</t>
  </si>
  <si>
    <t>16</t>
  </si>
  <si>
    <r>
      <t>18-06-003-10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</si>
  <si>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воздухоотводчиков (Воздухоотводчики тип Airvent.-21шт.,  Воздухоотводчики  1/2.-6шт.)</t>
  </si>
  <si>
    <t>Объем: 27=21+6</t>
  </si>
  <si>
    <t>Итого по подразделу: Оборудование</t>
  </si>
  <si>
    <t>Подраздел: Запорная арматура, фильтры, обратные и предохранительные клапаны.</t>
  </si>
  <si>
    <t>17</t>
  </si>
  <si>
    <r>
      <t>18-06-002-06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</si>
  <si>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грязевиков наружным диаметром патрубков до 159 мм (Грязевик абонентский Ду150, ООО "Сатекс")</t>
  </si>
  <si>
    <t>17,1</t>
  </si>
  <si>
    <t>18.5.05.01-0001</t>
  </si>
  <si>
    <t>Грязевики из стальных труб и толстолистовой стали, наружным диаметром входного патрубка 159 мм, наружным диаметром корпуса 325 мм</t>
  </si>
  <si>
    <t>18</t>
  </si>
  <si>
    <r>
      <t>18-06-007-04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</si>
  <si>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фильтров диаметром 50 мм (Фильтр сетчатый муфтовый Ду50  "Danfoss")</t>
  </si>
  <si>
    <t>10 ШТ</t>
  </si>
  <si>
    <t>Объем: 0,1=1/10</t>
  </si>
  <si>
    <t>19</t>
  </si>
  <si>
    <r>
      <t>18-06-007-06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</si>
  <si>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фильтров диаметром 80 мм (Фильтр сетчатый фланцевый Ду80  "Danfoss")</t>
  </si>
  <si>
    <t>Объем: 0,1=(1)/10</t>
  </si>
  <si>
    <t>20</t>
  </si>
  <si>
    <r>
      <t>22-03-014-02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</si>
  <si>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Приварка фланцев к стальным трубопроводам диаметром 80 мм</t>
  </si>
  <si>
    <t>20,1</t>
  </si>
  <si>
    <t>23.8.03.11-0636</t>
  </si>
  <si>
    <t>Фланцы стальные плоские приварные из стали ВСт3сп2, ВСт3сп3, давлением 0,6 МПа (6 кгс/см2), диаметром 80 мм</t>
  </si>
  <si>
    <t>21</t>
  </si>
  <si>
    <r>
      <t>18-06-007-07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</si>
  <si>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фильтров диаметром 100 мм (Фильтр сетчатый фланцевый Ду100  "Danfoss")</t>
  </si>
  <si>
    <t>22</t>
  </si>
  <si>
    <r>
      <t>22-03-014-03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</si>
  <si>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Приварка фланцев к стальным трубопроводам диаметром 100 мм</t>
  </si>
  <si>
    <t>22,1</t>
  </si>
  <si>
    <t>23.8.03.11-0637</t>
  </si>
  <si>
    <t>Фланцы стальные плоские приварные из стали ВСт3сп2, ВСт3сп3, давлением 0,6 МПа (6 кгс/см2), диаметром 100 мм</t>
  </si>
  <si>
    <t>23</t>
  </si>
  <si>
    <r>
      <t>18-06-007-09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</si>
  <si>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фильтров диаметром 150 мм (Фильтр сетчатый фланцевый Ду150  "Danfoss")</t>
  </si>
  <si>
    <t>24</t>
  </si>
  <si>
    <r>
      <t>22-03-014-05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</si>
  <si>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Приварка фланцев к стальным трубопроводам диаметром 150 мм</t>
  </si>
  <si>
    <t>24,1</t>
  </si>
  <si>
    <t>23.8.03.11-0639</t>
  </si>
  <si>
    <t>Фланцы стальные плоские приварные из стали ВСт3сп2, ВСт3сп3, давлением 0,6 МПа (6 кгс/см2), диаметром 150 мм</t>
  </si>
  <si>
    <t>25</t>
  </si>
  <si>
    <r>
      <t>16-05-001-05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</si>
  <si>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вентилей, задвижек, затворов, клапанов обратных, кранов проходных на трубопроводах из стальных труб диаметром до 150 мм (Кран стальной  фланцевый  JIP  FF 150, Ду150мм "Danfoss" Ру 25 бар Premium-4шт., Кран стальной  фланцевый  JIP  FF 150, Ду150мм "Danfoss" Ру 16 бар Standart-2шт.)</t>
  </si>
  <si>
    <t>Объем: 6=4+2</t>
  </si>
  <si>
    <t>25,1</t>
  </si>
  <si>
    <t>26</t>
  </si>
  <si>
    <t>Установка вентилей, задвижек, затворов, клапанов обратных, кранов проходных на трубопроводах из стальных труб диаметром до 50 мм (Кран стальной  шаровой JIP  FF 50, Ду50мм "Danfoss" Ру 40бар)</t>
  </si>
  <si>
    <t>26,1</t>
  </si>
  <si>
    <t>23.8.03.11-0634</t>
  </si>
  <si>
    <t>Фланцы стальные плоские приварные из стали ВСт3сп2, ВСт3сп3, давлением 0,6 МПа (6 кгс/см2), диаметром 50 мм</t>
  </si>
  <si>
    <t>27</t>
  </si>
  <si>
    <r>
      <t>16-05-001-03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</si>
  <si>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вентилей, задвижек, затворов, клапанов обратных, кранов проходных на трубопроводах из стальных труб диаметром до 100 мм (Задвижка чугунная Ду100 МЗВ "Водоприбор")</t>
  </si>
  <si>
    <t>27,1</t>
  </si>
  <si>
    <t>28</t>
  </si>
  <si>
    <t>Установка вентилей, задвижек, затворов, клапанов обратных, кранов проходных на трубопроводах из стальных труб диаметром до 100 мм (Кран шаровой чугунный фланцевый Ду80, Ру 16 бар Zetkama)</t>
  </si>
  <si>
    <t>28,1</t>
  </si>
  <si>
    <t>29</t>
  </si>
  <si>
    <t>Установка вентилей, задвижек, затворов, клапанов обратных, кранов проходных на трубопроводах из стальных труб диаметром до 100 мм (Обратный клапан, пружинный, фланцевый Ду 100, Ру 16 бар NVD 402 Danfoss)</t>
  </si>
  <si>
    <t>29,1</t>
  </si>
  <si>
    <t>30</t>
  </si>
  <si>
    <t>Установка вентилей, задвижек, затворов, клапанов обратных, кранов проходных на трубопроводах из стальных труб диаметром до 50 мм (Обратный клапан, пружинный, фланцевый Ду 50, Ру 16 бар NVD 402 Danfoss-2шт; Обратный клапан, двухстворчатый, межфланцевый Ду 50, Ру 16 бар NVD 805 Danfoss -2шт.; Ручной фланцевый запорно-балансировочный клапан Ду50 MSV-F2  "Danfoss"-2шт.)</t>
  </si>
  <si>
    <t>Объем: 6=2+2+2</t>
  </si>
  <si>
    <t>30,1</t>
  </si>
  <si>
    <t>31</t>
  </si>
  <si>
    <r>
      <t>17-01-001-14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</si>
  <si>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умывальников одиночных с подводкой холодной и горячей воды</t>
  </si>
  <si>
    <t>10 компл</t>
  </si>
  <si>
    <t>Итого по подразделу: Запорная арматура, фильтры, обратные и предохранительные клапаны.</t>
  </si>
  <si>
    <t>Подраздел: Приборы КИП</t>
  </si>
  <si>
    <t>32</t>
  </si>
  <si>
    <r>
      <t>18-07-001-02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</si>
  <si>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манометров с трехходовым краном</t>
  </si>
  <si>
    <t>КОМПЛ</t>
  </si>
  <si>
    <t>Объем: 26=2+24</t>
  </si>
  <si>
    <t>33</t>
  </si>
  <si>
    <r>
      <t>18-07-001-04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</si>
  <si>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Установка термометров в оправе прямых и угловых</t>
  </si>
  <si>
    <t>Объем: 7=2+2+3</t>
  </si>
  <si>
    <t>Итого по подразделу: Приборы КИП</t>
  </si>
  <si>
    <t>Подраздел: Материалы, метизы, трубопроводы</t>
  </si>
  <si>
    <t>34</t>
  </si>
  <si>
    <r>
      <t>16-02-002-06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</si>
  <si>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Прокладка трубопроводов водоснабжения из стальных водогазопроводных оцинкованных труб диаметром 50 мм</t>
  </si>
  <si>
    <t>100 м</t>
  </si>
  <si>
    <t>Объем: 0,48=48/100</t>
  </si>
  <si>
    <t>34,1</t>
  </si>
  <si>
    <r>
      <t>Стальные оцинкованные трубопроводы Ду 50мм</t>
    </r>
    <r>
      <rPr>
        <i/>
        <sz val="10"/>
        <rFont val="Arial"/>
        <family val="2"/>
        <charset val="204"/>
      </rPr>
      <t xml:space="preserve">
Базисная стоимость: 70,92 = [495 /  6,98]</t>
    </r>
  </si>
  <si>
    <t>м</t>
  </si>
  <si>
    <t>35</t>
  </si>
  <si>
    <r>
      <t>16-02-002-07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</si>
  <si>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Прокладка трубопроводов водоснабжения из стальных водогазопроводных оцинкованных труб диаметром 65 мм</t>
  </si>
  <si>
    <t>Объем: 0,03=3/100</t>
  </si>
  <si>
    <t>35,1</t>
  </si>
  <si>
    <r>
      <t>Стальные оцинкованные трубопроводы Ду 65мм</t>
    </r>
    <r>
      <rPr>
        <i/>
        <sz val="10"/>
        <rFont val="Arial"/>
        <family val="2"/>
        <charset val="204"/>
      </rPr>
      <t xml:space="preserve">
Базисная стоимость: 94,73 = [661,2 /  6,98]</t>
    </r>
  </si>
  <si>
    <t>36</t>
  </si>
  <si>
    <r>
      <t>16-02-002-08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</si>
  <si>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Прокладка трубопроводов водоснабжения из стальных водогазопроводных оцинкованных труб диаметром 80 мм</t>
  </si>
  <si>
    <t>Объем: 0,165=16,5/100</t>
  </si>
  <si>
    <t>36,1</t>
  </si>
  <si>
    <r>
      <t>Стальные оцинкованные трубопроводы Ду 80мм</t>
    </r>
    <r>
      <rPr>
        <i/>
        <sz val="10"/>
        <rFont val="Arial"/>
        <family val="2"/>
        <charset val="204"/>
      </rPr>
      <t xml:space="preserve">
Базисная стоимость: 111,17 = [776 /  6,98]</t>
    </r>
  </si>
  <si>
    <t>37</t>
  </si>
  <si>
    <r>
      <t>16-02-002-10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</si>
  <si>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Прокладка трубопроводов водоснабжения из стальных водогазопроводных оцинкованных труб диаметром 100 мм</t>
  </si>
  <si>
    <t>Объем: 0,93=93/100</t>
  </si>
  <si>
    <t>37,1</t>
  </si>
  <si>
    <r>
      <t>Стальные оцинкованные трубопроводы Ду 100мм</t>
    </r>
    <r>
      <rPr>
        <i/>
        <sz val="10"/>
        <rFont val="Arial"/>
        <family val="2"/>
        <charset val="204"/>
      </rPr>
      <t xml:space="preserve">
Базисная стоимость: 161,39 = [1 126,5 /  6,98]</t>
    </r>
  </si>
  <si>
    <t>38</t>
  </si>
  <si>
    <r>
      <t>16-02-002-12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</si>
  <si>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Прокладка трубопроводов водоснабжения из стальных водогазопроводных оцинкованных труб диаметром 150 мм</t>
  </si>
  <si>
    <t>Объем: 0,72=72/100</t>
  </si>
  <si>
    <t>38,1</t>
  </si>
  <si>
    <r>
      <t>Стальные оцинкованные трубопроводы Ду 150мм</t>
    </r>
    <r>
      <rPr>
        <i/>
        <sz val="10"/>
        <rFont val="Arial"/>
        <family val="2"/>
        <charset val="204"/>
      </rPr>
      <t xml:space="preserve">
Базисная стоимость: 179,08 = [1 250 /  6,98]</t>
    </r>
  </si>
  <si>
    <t>39</t>
  </si>
  <si>
    <r>
      <t>16-07-005-01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</si>
  <si>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Гидравлическое испытание трубопроводов систем отопления, водопровода и горячего водоснабжения диаметром до 50 мм</t>
  </si>
  <si>
    <t>Объем: 0,48=(48)/100</t>
  </si>
  <si>
    <t>40</t>
  </si>
  <si>
    <r>
      <t>16-07-005-02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</si>
  <si>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Гидравлическое испытание трубопроводов систем отопления, водопровода и горячего водоснабжения диаметром до 100 мм</t>
  </si>
  <si>
    <t>Объем: 1,125=(3+16,5+93)/100</t>
  </si>
  <si>
    <t>41</t>
  </si>
  <si>
    <r>
      <t>16-07-005-03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</si>
  <si>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Гидравлическое испытание трубопроводов систем отопления, водопровода и горячего водоснабжения диаметром до 200 мм</t>
  </si>
  <si>
    <t>42</t>
  </si>
  <si>
    <r>
      <t>26-01-017-01</t>
    </r>
    <r>
      <rPr>
        <i/>
        <sz val="10"/>
        <rFont val="Arial"/>
        <family val="2"/>
        <charset val="204"/>
      </rPr>
      <t xml:space="preserve">
Поправка: МР 81/пр Прил.2, Табл.2, п. 2</t>
    </r>
  </si>
  <si>
    <t>Изоляция изделиями из вспененного каучука, вспененного полиэтилена трубопроводов наружным диметром до 160 мм трубками</t>
  </si>
  <si>
    <t>10 м</t>
  </si>
  <si>
    <t>Объем: 23,25=232,5/10</t>
  </si>
  <si>
    <t>42,1</t>
  </si>
  <si>
    <r>
      <t>Изоляция трубопроводов Rockwool</t>
    </r>
    <r>
      <rPr>
        <i/>
        <sz val="10"/>
        <rFont val="Arial"/>
        <family val="2"/>
        <charset val="204"/>
      </rPr>
      <t xml:space="preserve">
Базисная стоимость: 58,28 = [406,78 /  6,98]</t>
    </r>
  </si>
  <si>
    <t>Итого по подразделу: Материалы, метизы, трубопроводы</t>
  </si>
  <si>
    <t>Итого по разделу: 1. Строительно-монтажные работы</t>
  </si>
  <si>
    <t>Раздел: Материалы, оборудование</t>
  </si>
  <si>
    <t>43</t>
  </si>
  <si>
    <r>
      <t>ОБОРУДОВАНИЕ:
Блочный тепловой пункт системы отопления мощностью 1,348Гкал/ч, с разборным одноходовым теплообменником Ридан, с циркуляционными насосами Willo 2x100% ( 1 раб+1 резерв) (HSE-KTE 331.01.17) Завод изготовитель ООО "КомплектТеплоЭнерго"</t>
    </r>
    <r>
      <rPr>
        <i/>
        <sz val="10"/>
        <color rgb="FF821E82"/>
        <rFont val="Arial"/>
        <family val="2"/>
        <charset val="204"/>
      </rPr>
      <t xml:space="preserve">
Базисная стоимость: 178 665,26 = [761 114 /  4,26]</t>
    </r>
  </si>
  <si>
    <t>44</t>
  </si>
  <si>
    <r>
      <t>ОБОРУДОВАНИЕ:
Блочный тепловой пункт системы ГВС мощностью 1,1935Гкал/ч, с разборным одноходовым теплообменником Ридан 1 ступени,с разборным одноходовым теплообменником Ридан 2 ступени ,с циркуляционными насосами Willo 2x100% ( 1 раб+1 резерв) (HSE-KTE 332.01.17) Завод изготовитель ООО "КомплектТеплоЭнерго"</t>
    </r>
    <r>
      <rPr>
        <i/>
        <sz val="10"/>
        <color rgb="FF821E82"/>
        <rFont val="Arial"/>
        <family val="2"/>
        <charset val="204"/>
      </rPr>
      <t xml:space="preserve">
Базисная стоимость: 146 713,62 = [625 000 /  4,26]</t>
    </r>
  </si>
  <si>
    <t>45</t>
  </si>
  <si>
    <r>
      <t>ОБОРУДОВАНИЕ:
Узел учета тепловой энергии  ВИС.Т ТС-201-2-2-1-1-Е2 (ЗАО НПО Тепловизор)</t>
    </r>
    <r>
      <rPr>
        <i/>
        <sz val="10"/>
        <color rgb="FF821E82"/>
        <rFont val="Arial"/>
        <family val="2"/>
        <charset val="204"/>
      </rPr>
      <t xml:space="preserve">
Базисная стоимость: 34 037,56 = [145 000 /  4,26]</t>
    </r>
  </si>
  <si>
    <t>46</t>
  </si>
  <si>
    <r>
      <t>ОБОРУДОВАНИЕ:
Расходомер ПРН-80, Ду80,  G=60м3/ч (ЗАО НПО Тепловизор)</t>
    </r>
    <r>
      <rPr>
        <i/>
        <sz val="10"/>
        <color rgb="FF821E82"/>
        <rFont val="Arial"/>
        <family val="2"/>
        <charset val="204"/>
      </rPr>
      <t xml:space="preserve">
Базисная стоимость: 5 537,56 = [23 590 /  4,26]</t>
    </r>
  </si>
  <si>
    <t>47</t>
  </si>
  <si>
    <r>
      <t>ОБОРУДОВАНИЕ:
Датчик температуры КТПТР-05 L=133/ Защитная гильза с вн.рез. М20x1,5 ЗАО НПО Тепловизор</t>
    </r>
    <r>
      <rPr>
        <i/>
        <sz val="10"/>
        <color rgb="FF821E82"/>
        <rFont val="Arial"/>
        <family val="2"/>
        <charset val="204"/>
      </rPr>
      <t xml:space="preserve">
Базисная стоимость: 499,68 = [2 128,62 /  4,26]</t>
    </r>
  </si>
  <si>
    <t>48</t>
  </si>
  <si>
    <r>
      <t>ОБОРУДОВАНИЕ:
Датчик давления МТ100Р, диап. Давл.1,6Мпа, 4-20МА, с охладителем ОМ-01</t>
    </r>
    <r>
      <rPr>
        <i/>
        <sz val="10"/>
        <color rgb="FF821E82"/>
        <rFont val="Arial"/>
        <family val="2"/>
        <charset val="204"/>
      </rPr>
      <t xml:space="preserve">
Базисная стоимость: 1 056,34 = [4 500 /  4,26]</t>
    </r>
  </si>
  <si>
    <t>49</t>
  </si>
  <si>
    <r>
      <t>Насос заполнения Ду25, G=4,34м3/ч, Н=22,34м.в.с.  P=0,55кВт, Helix V 404-1/16/E/S/400-50 (код 4201369), Wilo</t>
    </r>
    <r>
      <rPr>
        <i/>
        <sz val="10"/>
        <rFont val="Arial"/>
        <family val="2"/>
        <charset val="204"/>
      </rPr>
      <t xml:space="preserve">
Базисная стоимость: 7 396,85 = [51 630 /  6,98]</t>
    </r>
  </si>
  <si>
    <t>50</t>
  </si>
  <si>
    <r>
      <t>Расширительный бак  Емкостью 1500л, P=6 ,бар, SPL RM1500 (производитель ООО " Ликон Рус/ООО "КТЕ")</t>
    </r>
    <r>
      <rPr>
        <i/>
        <sz val="10"/>
        <rFont val="Arial"/>
        <family val="2"/>
        <charset val="204"/>
      </rPr>
      <t xml:space="preserve">
Базисная стоимость: 50 108,74 = [349 759 /  6,98]</t>
    </r>
  </si>
  <si>
    <t>51</t>
  </si>
  <si>
    <r>
      <t>Счетчик горячей воды Ду 25, Gном=6,0м3/ч, 10л/импульсов МТW-I-N-25 Zenner</t>
    </r>
    <r>
      <rPr>
        <i/>
        <sz val="10"/>
        <rFont val="Arial"/>
        <family val="2"/>
        <charset val="204"/>
      </rPr>
      <t xml:space="preserve">
Базисная стоимость: 1 134,10 = [7 916 /  6,98]</t>
    </r>
  </si>
  <si>
    <t>52</t>
  </si>
  <si>
    <r>
      <t>Счетчик холодной  воды Ду 65, Gном=25,0м3/ч, 10л/импульсов МТK-I-N-65 Zenner</t>
    </r>
    <r>
      <rPr>
        <i/>
        <sz val="10"/>
        <rFont val="Arial"/>
        <family val="2"/>
        <charset val="204"/>
      </rPr>
      <t xml:space="preserve">
Базисная стоимость: 1 174,79 = [8 200 /  6,98]</t>
    </r>
  </si>
  <si>
    <t>53</t>
  </si>
  <si>
    <r>
      <t>Электромагнитный клапан нормально закрытый Ду20, Ру25, Kvs=8,0м3/ч EV220, Danfoss</t>
    </r>
    <r>
      <rPr>
        <i/>
        <sz val="10"/>
        <rFont val="Arial"/>
        <family val="2"/>
        <charset val="204"/>
      </rPr>
      <t xml:space="preserve">
Базисная стоимость: 1 108,22 = [7 735,41 /  6,98]</t>
    </r>
  </si>
  <si>
    <t>54</t>
  </si>
  <si>
    <r>
      <t>Регулятор давления "после себя", регулируемое давление 1-5бар, Ду-32мм, ADV 32, "Danfoss" (AFD/VFG2)</t>
    </r>
    <r>
      <rPr>
        <i/>
        <sz val="10"/>
        <rFont val="Arial"/>
        <family val="2"/>
        <charset val="204"/>
      </rPr>
      <t xml:space="preserve">
Базисная стоимость: 20 278,65 = [141 545 /  6,98]</t>
    </r>
  </si>
  <si>
    <t>55</t>
  </si>
  <si>
    <r>
      <t>Регулятор перепада давления с диапазоном регулирования 0,5-3 бар, Ду-80мм (AFP-9/VFG2 65)  "Danfoss"</t>
    </r>
    <r>
      <rPr>
        <i/>
        <sz val="10"/>
        <rFont val="Arial"/>
        <family val="2"/>
        <charset val="204"/>
      </rPr>
      <t xml:space="preserve">
Базисная стоимость: 10 217,48 = [71 318 /  6,98]</t>
    </r>
  </si>
  <si>
    <t>56</t>
  </si>
  <si>
    <r>
      <t>Предохранительный клапан Ду50 Руст=5,0 бар, латунь 3190, Genebre</t>
    </r>
    <r>
      <rPr>
        <i/>
        <sz val="10"/>
        <rFont val="Arial"/>
        <family val="2"/>
        <charset val="204"/>
      </rPr>
      <t xml:space="preserve">
Базисная стоимость: 1 298,32 = [9 062,25 /  6,98]</t>
    </r>
  </si>
  <si>
    <t>57</t>
  </si>
  <si>
    <r>
      <t>Жесткомер Дельта М</t>
    </r>
    <r>
      <rPr>
        <i/>
        <sz val="10"/>
        <rFont val="Arial"/>
        <family val="2"/>
        <charset val="204"/>
      </rPr>
      <t xml:space="preserve">
Базисная стоимость: 15 401,15 = [107 500 /  6,98]</t>
    </r>
  </si>
  <si>
    <t>58</t>
  </si>
  <si>
    <r>
      <t>Охладитель для отбора проб сетевой воды в комплекте с шаровыми кранами Тmax=150C, Ру16, Ду65</t>
    </r>
    <r>
      <rPr>
        <i/>
        <sz val="10"/>
        <rFont val="Arial"/>
        <family val="2"/>
        <charset val="204"/>
      </rPr>
      <t xml:space="preserve">
Базисная стоимость: 1 400,43 = [9 775 /  6,98]</t>
    </r>
  </si>
  <si>
    <t>59</t>
  </si>
  <si>
    <r>
      <t>Воздухоотводчики тип Airvent G 1/2 Ру10, Тмах=110С, Danfoss</t>
    </r>
    <r>
      <rPr>
        <i/>
        <sz val="10"/>
        <rFont val="Arial"/>
        <family val="2"/>
        <charset val="204"/>
      </rPr>
      <t xml:space="preserve">
Базисная стоимость: 79,94 = [558 /  6,98]</t>
    </r>
  </si>
  <si>
    <t>60</t>
  </si>
  <si>
    <r>
      <t>Воздухоотводчики  1/2 , латунь,Ру25, Тмах=150С, Spiroteh</t>
    </r>
    <r>
      <rPr>
        <i/>
        <sz val="10"/>
        <rFont val="Arial"/>
        <family val="2"/>
        <charset val="204"/>
      </rPr>
      <t xml:space="preserve">
Базисная стоимость: 598,42 = [4 177 /  6,98]</t>
    </r>
  </si>
  <si>
    <t>Подраздел: Запорная арматура, фильтры, обратные и предохранительные клапана</t>
  </si>
  <si>
    <t>61</t>
  </si>
  <si>
    <r>
      <t>Грязевик абонентский вертикальный фланцевый Ду150, ООО "Сатекс"</t>
    </r>
    <r>
      <rPr>
        <i/>
        <sz val="10"/>
        <rFont val="Arial"/>
        <family val="2"/>
        <charset val="204"/>
      </rPr>
      <t xml:space="preserve">
Базисная стоимость: 1 990,54 = [13 894 /  6,98]</t>
    </r>
  </si>
  <si>
    <t>62</t>
  </si>
  <si>
    <r>
      <t>Фильтр сетчатый фланцевый Ду150  "Danfoss"</t>
    </r>
    <r>
      <rPr>
        <i/>
        <sz val="10"/>
        <rFont val="Arial"/>
        <family val="2"/>
        <charset val="204"/>
      </rPr>
      <t xml:space="preserve">
Базисная стоимость: 4 187,68 = [29 230 /  6,98]</t>
    </r>
  </si>
  <si>
    <t>63</t>
  </si>
  <si>
    <r>
      <t>Фильтр сетчатый фланцевый Ду100  "Danfoss"</t>
    </r>
    <r>
      <rPr>
        <i/>
        <sz val="10"/>
        <rFont val="Arial"/>
        <family val="2"/>
        <charset val="204"/>
      </rPr>
      <t xml:space="preserve">
Базисная стоимость: 1 802,29 = [12 580 /  6,98]</t>
    </r>
  </si>
  <si>
    <t>64</t>
  </si>
  <si>
    <r>
      <t>Фильтр сетчатый фланцевый Ду80  "Danfoss"</t>
    </r>
    <r>
      <rPr>
        <i/>
        <sz val="10"/>
        <rFont val="Arial"/>
        <family val="2"/>
        <charset val="204"/>
      </rPr>
      <t xml:space="preserve">
Базисная стоимость: 1 359,03 = [9 486 /  6,98]</t>
    </r>
  </si>
  <si>
    <t>65</t>
  </si>
  <si>
    <r>
      <t>Фильтр сетчатый муфтовый Ду50  "Danfoss"</t>
    </r>
    <r>
      <rPr>
        <i/>
        <sz val="10"/>
        <rFont val="Arial"/>
        <family val="2"/>
        <charset val="204"/>
      </rPr>
      <t xml:space="preserve">
Базисная стоимость: 773,93 = [5 402 /  6,98]</t>
    </r>
  </si>
  <si>
    <t>66</t>
  </si>
  <si>
    <r>
      <t>Кран стальной  фланцевый  JIP  FF 150, Ду150мм "Danfoss" Ру 25 бар Premium</t>
    </r>
    <r>
      <rPr>
        <i/>
        <sz val="10"/>
        <rFont val="Arial"/>
        <family val="2"/>
        <charset val="204"/>
      </rPr>
      <t xml:space="preserve">
Базисная стоимость: 7 741,16 = [54 033,29 /  6,98]</t>
    </r>
  </si>
  <si>
    <t>67</t>
  </si>
  <si>
    <r>
      <t>Кран стальной  фланцевый  JIP  FF 150, Ду150мм "Danfoss" Ру 16 бар Standart</t>
    </r>
    <r>
      <rPr>
        <i/>
        <sz val="10"/>
        <rFont val="Arial"/>
        <family val="2"/>
        <charset val="204"/>
      </rPr>
      <t xml:space="preserve">
Базисная стоимость: 5 962,14 = [41 615,76 /  6,98]</t>
    </r>
  </si>
  <si>
    <t>68</t>
  </si>
  <si>
    <r>
      <t>Кран стальной  шаровой JIP  FF 50, Ду50мм "Danfoss" Ру 40бар</t>
    </r>
    <r>
      <rPr>
        <i/>
        <sz val="10"/>
        <rFont val="Arial"/>
        <family val="2"/>
        <charset val="204"/>
      </rPr>
      <t xml:space="preserve">
Базисная стоимость: 1 181,95 = [8 250 /  6,98]</t>
    </r>
  </si>
  <si>
    <t>69</t>
  </si>
  <si>
    <r>
      <t>Задвижка чугунная Ду100 МЗВ "Водоприбор"</t>
    </r>
    <r>
      <rPr>
        <i/>
        <sz val="10"/>
        <rFont val="Arial"/>
        <family val="2"/>
        <charset val="204"/>
      </rPr>
      <t xml:space="preserve">
Базисная стоимость: 1 146,13 = [8 000 /  6,98]</t>
    </r>
  </si>
  <si>
    <t>70</t>
  </si>
  <si>
    <r>
      <t>Кран шаровой чугунный фланцевый Ду80, Ру 16 бар Zetkama</t>
    </r>
    <r>
      <rPr>
        <i/>
        <sz val="10"/>
        <rFont val="Arial"/>
        <family val="2"/>
        <charset val="204"/>
      </rPr>
      <t xml:space="preserve">
Базисная стоимость: 2 108,17 = [14 715 /  6,98]</t>
    </r>
  </si>
  <si>
    <t>71</t>
  </si>
  <si>
    <r>
      <t>Кран шаровой латунный полнопроходной G2, Ду 50, Ру 25бар IDEAL, ITAP</t>
    </r>
    <r>
      <rPr>
        <i/>
        <sz val="10"/>
        <rFont val="Arial"/>
        <family val="2"/>
        <charset val="204"/>
      </rPr>
      <t xml:space="preserve">
Базисная стоимость: 431,09 = [3 009 /  6,98]</t>
    </r>
  </si>
  <si>
    <t>72</t>
  </si>
  <si>
    <r>
      <t>Кран шаровой латунный полнопроходной G3/4, Ду 20, Ру 40бар IDEAL, ITAP</t>
    </r>
    <r>
      <rPr>
        <i/>
        <sz val="10"/>
        <rFont val="Arial"/>
        <family val="2"/>
        <charset val="204"/>
      </rPr>
      <t xml:space="preserve">
Базисная стоимость: 72,78 = [508 /  6,98]</t>
    </r>
  </si>
  <si>
    <t>73</t>
  </si>
  <si>
    <r>
      <t>Кран шаровой латунный полнопроходной G1/2, Ду 15, Ру 40бар IDEAL, ITAP</t>
    </r>
    <r>
      <rPr>
        <i/>
        <sz val="10"/>
        <rFont val="Arial"/>
        <family val="2"/>
        <charset val="204"/>
      </rPr>
      <t xml:space="preserve">
Базисная стоимость: 48,85 = [341 /  6,98]</t>
    </r>
  </si>
  <si>
    <t>74</t>
  </si>
  <si>
    <r>
      <t>Кран шаровой под приварку Ду20 JIPP-WW 20  "Danfoss"Ру 40 бар</t>
    </r>
    <r>
      <rPr>
        <i/>
        <sz val="10"/>
        <rFont val="Arial"/>
        <family val="2"/>
        <charset val="204"/>
      </rPr>
      <t xml:space="preserve">
Базисная стоимость: 390,55 = [2 726,03 /  6,98]</t>
    </r>
  </si>
  <si>
    <t>75</t>
  </si>
  <si>
    <r>
      <t>Обратный клапан, пружинный, фланцевый Ду 100, Ру 16 бар NVD 402 Danfoss</t>
    </r>
    <r>
      <rPr>
        <i/>
        <sz val="10"/>
        <rFont val="Arial"/>
        <family val="2"/>
        <charset val="204"/>
      </rPr>
      <t xml:space="preserve">
Базисная стоимость: 3 543,70 = [24 735 /  6,98]</t>
    </r>
  </si>
  <si>
    <t>76</t>
  </si>
  <si>
    <r>
      <t>Обратный клапан, пружинный, фланцевый Ду 50, Ру 16 бар NVD 402 Danfoss</t>
    </r>
    <r>
      <rPr>
        <i/>
        <sz val="10"/>
        <rFont val="Arial"/>
        <family val="2"/>
        <charset val="204"/>
      </rPr>
      <t xml:space="preserve">
Базисная стоимость: 1 564,47 = [10 920 /  6,98]</t>
    </r>
  </si>
  <si>
    <t>77</t>
  </si>
  <si>
    <r>
      <t>Обратный клапан, двухстворчатый, межфланцевый Ду 50, Ру 16 бар              NVD 805 Danfoss</t>
    </r>
    <r>
      <rPr>
        <i/>
        <sz val="10"/>
        <rFont val="Arial"/>
        <family val="2"/>
        <charset val="204"/>
      </rPr>
      <t xml:space="preserve">
Базисная стоимость: 1 344,03 = [9 381,36 /  6,98]</t>
    </r>
  </si>
  <si>
    <t>78</t>
  </si>
  <si>
    <r>
      <t>Ручной фланцевый запорно-балансировочный клапан Ду50 MSV-F2  "Danfoss"</t>
    </r>
    <r>
      <rPr>
        <i/>
        <sz val="10"/>
        <rFont val="Arial"/>
        <family val="2"/>
        <charset val="204"/>
      </rPr>
      <t xml:space="preserve">
Базисная стоимость: 3 427,08 = [23 921 /  6,98]</t>
    </r>
  </si>
  <si>
    <t>79</t>
  </si>
  <si>
    <r>
      <t>РОТ-гайка фланцевая Ду 40 Россия</t>
    </r>
    <r>
      <rPr>
        <i/>
        <sz val="10"/>
        <rFont val="Arial"/>
        <family val="2"/>
        <charset val="204"/>
      </rPr>
      <t xml:space="preserve">
Базисная стоимость: 509,93 = [3 559,32 /  6,98]</t>
    </r>
  </si>
  <si>
    <t>80</t>
  </si>
  <si>
    <r>
      <t>Кран шаровой под приварку Ду15  JIPP-WW 15  "Danfoss" Ру 40 бар</t>
    </r>
    <r>
      <rPr>
        <i/>
        <sz val="10"/>
        <rFont val="Arial"/>
        <family val="2"/>
        <charset val="204"/>
      </rPr>
      <t xml:space="preserve">
Базисная стоимость: 3 427,08 = [23 921 /  6,98]</t>
    </r>
  </si>
  <si>
    <t>81</t>
  </si>
  <si>
    <r>
      <t>Кран шаровой латунный 1/2 со сливным клапаном 1/4 ООО "Бугатти"</t>
    </r>
    <r>
      <rPr>
        <i/>
        <sz val="10"/>
        <rFont val="Arial"/>
        <family val="2"/>
        <charset val="204"/>
      </rPr>
      <t xml:space="preserve">
Базисная стоимость: 279,23 = [1 949 /  6,98]</t>
    </r>
  </si>
  <si>
    <t>82</t>
  </si>
  <si>
    <r>
      <t>Кран шаровой латунный полнопроходной G1,  1/4 Ру 30бар ITAP</t>
    </r>
    <r>
      <rPr>
        <i/>
        <sz val="10"/>
        <rFont val="Arial"/>
        <family val="2"/>
        <charset val="204"/>
      </rPr>
      <t xml:space="preserve">
Базисная стоимость: 100,43 = [701 /  6,98]</t>
    </r>
  </si>
  <si>
    <t>83</t>
  </si>
  <si>
    <r>
      <t>Кран шаровой латунный полнопроходной G1,  Ру 40бар ITAP</t>
    </r>
    <r>
      <rPr>
        <i/>
        <sz val="10"/>
        <rFont val="Arial"/>
        <family val="2"/>
        <charset val="204"/>
      </rPr>
      <t xml:space="preserve">
Базисная стоимость: 133,24 = [930 /  6,98]</t>
    </r>
  </si>
  <si>
    <t>84</t>
  </si>
  <si>
    <r>
      <t>Раковина универсальная полукруглая, фаянсовая с набором фитингов Россия</t>
    </r>
    <r>
      <rPr>
        <i/>
        <sz val="10"/>
        <rFont val="Arial"/>
        <family val="2"/>
        <charset val="204"/>
      </rPr>
      <t xml:space="preserve">
Базисная стоимость: 465,62 = [3 250 /  6,98]</t>
    </r>
  </si>
  <si>
    <t>85</t>
  </si>
  <si>
    <r>
      <t>Смеситель для раковины латунь Россия</t>
    </r>
    <r>
      <rPr>
        <i/>
        <sz val="10"/>
        <rFont val="Arial"/>
        <family val="2"/>
        <charset val="204"/>
      </rPr>
      <t xml:space="preserve">
Базисная стоимость: 441,26 = [3 080 /  6,98]</t>
    </r>
  </si>
  <si>
    <t>Итого по подразделу: Запорная арматура, фильтры, обратные и предохранительные клапана</t>
  </si>
  <si>
    <t>86</t>
  </si>
  <si>
    <r>
      <t>Манометр технический 0-25бар, диаметр корпуса 100мм,в комплекте с 3-х ходовым краном для манометра G1/2 PN25 Wika</t>
    </r>
    <r>
      <rPr>
        <i/>
        <sz val="10"/>
        <rFont val="Arial"/>
        <family val="2"/>
        <charset val="204"/>
      </rPr>
      <t xml:space="preserve">
Базисная стоимость: 175,93 = [1 228 /  6,98]</t>
    </r>
  </si>
  <si>
    <t>87</t>
  </si>
  <si>
    <r>
      <t>Манометр технический 0-16бар, диаметр корпуса 100мм,в комплекте с 3-х ходовым краном для манометра G1/2 PN25 Wika</t>
    </r>
    <r>
      <rPr>
        <i/>
        <sz val="10"/>
        <rFont val="Arial"/>
        <family val="2"/>
        <charset val="204"/>
      </rPr>
      <t xml:space="preserve">
Базисная стоимость: 175,93 = [1 228 /  6,98]</t>
    </r>
  </si>
  <si>
    <t>88</t>
  </si>
  <si>
    <r>
      <t>Биметаллический термометр. Стандартная серия, номинальный размер D100, подключение G1/2B, диапазон шкалы 0-+160 С, Wika, L=160мм</t>
    </r>
    <r>
      <rPr>
        <i/>
        <sz val="10"/>
        <rFont val="Arial"/>
        <family val="2"/>
        <charset val="204"/>
      </rPr>
      <t xml:space="preserve">
Базисная стоимость: 265,62 = [1 854 /  6,98]</t>
    </r>
  </si>
  <si>
    <t>89</t>
  </si>
  <si>
    <r>
      <t>Биметаллический термометр. Стандартная серия, номинальный размер D100, подключение G1/2B, диапазон шкалы 0-+120 С, Wika, L=160мм</t>
    </r>
    <r>
      <rPr>
        <i/>
        <sz val="10"/>
        <rFont val="Arial"/>
        <family val="2"/>
        <charset val="204"/>
      </rPr>
      <t xml:space="preserve">
Базисная стоимость: 236,96 = [1 654 /  6,98]</t>
    </r>
  </si>
  <si>
    <t>90</t>
  </si>
  <si>
    <r>
      <t>Биметаллический термометр. Стандартная серия, номинальный размер D100, подключение G1/2B, диапазон шкалы 0-+120 С, Wika, L=100мм</t>
    </r>
    <r>
      <rPr>
        <i/>
        <sz val="10"/>
        <rFont val="Arial"/>
        <family val="2"/>
        <charset val="204"/>
      </rPr>
      <t xml:space="preserve">
Базисная стоимость: 236,96 = [1 654 /  6,98]</t>
    </r>
  </si>
  <si>
    <t>Итого по разделу: Материалы, оборудование</t>
  </si>
  <si>
    <t>Раздел: Автоматизация</t>
  </si>
  <si>
    <t>91</t>
  </si>
  <si>
    <r>
      <t>Автоматизация</t>
    </r>
    <r>
      <rPr>
        <i/>
        <sz val="10"/>
        <rFont val="Arial"/>
        <family val="2"/>
        <charset val="204"/>
      </rPr>
      <t xml:space="preserve">
Базисная стоимость: 64 469,91 = [450 000 /  6,98]</t>
    </r>
  </si>
  <si>
    <t>кт</t>
  </si>
  <si>
    <t>Итого по разделу: Автоматизация</t>
  </si>
  <si>
    <t>Раздел: Пусконаладочные работы</t>
  </si>
  <si>
    <t>92</t>
  </si>
  <si>
    <t>п07-10-010-05</t>
  </si>
  <si>
    <t>Разработка мероприятий по регулировке теплопотребляющей системы здания, тепловая нагрузка до 2 Гкал/ч</t>
  </si>
  <si>
    <t>система</t>
  </si>
  <si>
    <t>93</t>
  </si>
  <si>
    <t>п07-10-012-05</t>
  </si>
  <si>
    <t>Регулировка теплопотребляющей системы здания, тепловая нагрузка до 2 Гкал/ч</t>
  </si>
  <si>
    <t>94</t>
  </si>
  <si>
    <t>п07-10-010-04</t>
  </si>
  <si>
    <t>Разработка мероприятий по регулировке теплопотребляющей системы здания, тепловая нагрузка до 1 Гкал/ч</t>
  </si>
  <si>
    <t>95</t>
  </si>
  <si>
    <t>п07-10-012-04</t>
  </si>
  <si>
    <t>Регулировка теплопотребляющей системы здания, тепловая нагрузка до 1 Гкал/ч</t>
  </si>
  <si>
    <t>Итого по разделу: Пусконаладочные работы</t>
  </si>
  <si>
    <t>Итого по Акту: Реконструкция котельной с четырьмя котлами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</si>
</sst>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-\ #,##0.00"/>
    <numFmt numFmtId="165" formatCode="#,##0.00####;[Red]\-\ #,##0.00####"/>
  </numFmts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1"/>
      <color rgb="FF821E82"/>
      <name val="Arial"/>
      <family val="2"/>
      <charset val="204"/>
    </font>
    <font>
      <i/>
      <sz val="10"/>
      <color rgb="FF821E82"/>
      <name val="Arial"/>
      <family val="2"/>
      <charset val="204"/>
    </font>
    <font>
      <i/>
      <sz val="11"/>
      <color rgb="FF821E82"/>
      <name val="Arial"/>
      <family val="2"/>
      <charset val="204"/>
    </font>
    <font>
      <sz val="9"/>
      <color rgb="FF821E82"/>
      <name val="Arial"/>
      <family val="2"/>
      <charset val="204"/>
    </font>
    <font>
      <sz val="10"/>
      <color rgb="FF821E82"/>
      <name val="Arial"/>
      <family val="2"/>
      <charset val="204"/>
    </font>
    <font>
      <b/>
      <sz val="11"/>
      <color rgb="FF821E82"/>
      <name val="Arial"/>
      <family val="2"/>
      <charset val="204"/>
    </font>
    <font>
      <b/>
      <sz val="9"/>
      <color rgb="FF821E8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9" fillId="0" borderId="0" xfId="0" applyFont="1" applyAlignment="1">
      <alignment wrapText="1"/>
    </xf>
    <xf numFmtId="164" fontId="0" fillId="0" borderId="0" xfId="0" applyNumberFormat="1"/>
    <xf numFmtId="0" fontId="11" fillId="0" borderId="2" xfId="0" applyFont="1" applyBorder="1"/>
    <xf numFmtId="0" fontId="11" fillId="0" borderId="0" xfId="0" applyFont="1" applyAlignment="1">
      <alignment vertical="center"/>
    </xf>
    <xf numFmtId="0" fontId="13" fillId="0" borderId="0" xfId="0" applyFont="1"/>
    <xf numFmtId="0" fontId="15" fillId="0" borderId="0" xfId="0" applyFont="1" applyAlignment="1">
      <alignment horizontal="right" wrapText="1"/>
    </xf>
    <xf numFmtId="165" fontId="11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9" fillId="0" borderId="0" xfId="0" applyFont="1" applyAlignment="1">
      <alignment horizontal="right" wrapText="1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2" xfId="0" quotePrefix="1" applyFont="1" applyBorder="1" applyAlignment="1">
      <alignment horizontal="right" wrapText="1"/>
    </xf>
    <xf numFmtId="164" fontId="11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/>
    </xf>
    <xf numFmtId="164" fontId="17" fillId="0" borderId="0" xfId="0" applyNumberFormat="1" applyFont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165" fontId="9" fillId="0" borderId="0" xfId="0" applyNumberFormat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right"/>
    </xf>
    <xf numFmtId="0" fontId="1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14" fontId="11" fillId="0" borderId="3" xfId="0" applyNumberFormat="1" applyFont="1" applyBorder="1" applyAlignment="1">
      <alignment horizontal="center"/>
    </xf>
    <xf numFmtId="14" fontId="18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9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0" fillId="0" borderId="0" xfId="0"/>
    <xf numFmtId="0" fontId="11" fillId="0" borderId="3" xfId="0" applyFont="1" applyBorder="1" applyAlignment="1">
      <alignment horizontal="center"/>
    </xf>
    <xf numFmtId="0" fontId="20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right" wrapText="1"/>
    </xf>
    <xf numFmtId="0" fontId="20" fillId="0" borderId="2" xfId="0" applyFont="1" applyBorder="1" applyAlignment="1">
      <alignment horizontal="right"/>
    </xf>
    <xf numFmtId="165" fontId="20" fillId="0" borderId="2" xfId="0" applyNumberFormat="1" applyFont="1" applyBorder="1" applyAlignment="1">
      <alignment horizontal="right"/>
    </xf>
    <xf numFmtId="0" fontId="20" fillId="0" borderId="2" xfId="0" applyFont="1" applyBorder="1" applyAlignment="1">
      <alignment horizontal="right" wrapText="1"/>
    </xf>
    <xf numFmtId="164" fontId="20" fillId="0" borderId="2" xfId="0" applyNumberFormat="1" applyFont="1" applyBorder="1" applyAlignment="1">
      <alignment horizontal="right"/>
    </xf>
    <xf numFmtId="0" fontId="23" fillId="0" borderId="2" xfId="0" applyFont="1" applyBorder="1" applyAlignment="1">
      <alignment horizontal="right"/>
    </xf>
    <xf numFmtId="0" fontId="24" fillId="0" borderId="0" xfId="0" applyFont="1"/>
    <xf numFmtId="164" fontId="26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/>
    </xf>
    <xf numFmtId="0" fontId="0" fillId="0" borderId="0" xfId="0"/>
    <xf numFmtId="0" fontId="11" fillId="0" borderId="3" xfId="0" applyFont="1" applyBorder="1" applyAlignment="1">
      <alignment horizontal="center"/>
    </xf>
    <xf numFmtId="0" fontId="11" fillId="0" borderId="3" xfId="0" quotePrefix="1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right"/>
    </xf>
    <xf numFmtId="49" fontId="18" fillId="0" borderId="3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14" fontId="18" fillId="0" borderId="3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9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64" fontId="25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AN676"/>
  <sheetViews>
    <sheetView tabSelected="1" topLeftCell="A16" zoomScale="70" zoomScaleNormal="70" workbookViewId="0">
      <selection activeCell="C39" sqref="C39"/>
    </sheetView>
  </sheetViews>
  <sheetFormatPr defaultRowHeight="12.75" x14ac:dyDescent="0.35"/>
  <cols>
    <col min="1" max="1" width="5.73046875" customWidth="1"/>
    <col min="2" max="2" width="17.73046875" customWidth="1"/>
    <col min="3" max="3" width="40.73046875" customWidth="1"/>
    <col min="4" max="5" width="10.73046875" customWidth="1"/>
    <col min="6" max="8" width="12.73046875" customWidth="1"/>
    <col min="9" max="9" width="17.73046875" customWidth="1"/>
    <col min="10" max="10" width="8.73046875" customWidth="1"/>
    <col min="11" max="11" width="12.73046875" customWidth="1"/>
    <col min="12" max="12" width="8.73046875" customWidth="1"/>
    <col min="15" max="31" width="0" hidden="1" customWidth="1"/>
    <col min="32" max="32" width="91.73046875" hidden="1" customWidth="1"/>
    <col min="33" max="36" width="0" hidden="1" customWidth="1"/>
  </cols>
  <sheetData>
    <row r="1" spans="1:40" ht="13.9" x14ac:dyDescent="0.4">
      <c r="A1" s="36"/>
      <c r="B1" s="36"/>
      <c r="C1" s="36"/>
      <c r="D1" s="15"/>
      <c r="E1" s="15"/>
      <c r="F1" s="15"/>
      <c r="G1" s="36"/>
      <c r="H1" s="36"/>
      <c r="I1" s="72" t="s">
        <v>338</v>
      </c>
      <c r="J1" s="72"/>
      <c r="K1" s="72"/>
      <c r="L1" s="72"/>
    </row>
    <row r="2" spans="1:40" ht="13.5" x14ac:dyDescent="0.35">
      <c r="A2" s="36"/>
      <c r="B2" s="36"/>
      <c r="C2" s="36"/>
      <c r="D2" s="36"/>
      <c r="E2" s="36"/>
      <c r="F2" s="36"/>
      <c r="G2" s="36"/>
      <c r="H2" s="72" t="s">
        <v>339</v>
      </c>
      <c r="I2" s="73"/>
      <c r="J2" s="73"/>
      <c r="K2" s="73"/>
      <c r="L2" s="73"/>
    </row>
    <row r="3" spans="1:40" ht="13.5" x14ac:dyDescent="0.35">
      <c r="A3" s="36"/>
      <c r="B3" s="36"/>
      <c r="C3" s="36"/>
      <c r="D3" s="36"/>
      <c r="E3" s="36"/>
      <c r="F3" s="36"/>
      <c r="G3" s="36"/>
      <c r="H3" s="36"/>
      <c r="I3" s="72" t="s">
        <v>340</v>
      </c>
      <c r="J3" s="72"/>
      <c r="K3" s="72"/>
      <c r="L3" s="72"/>
    </row>
    <row r="4" spans="1:40" ht="13.5" x14ac:dyDescent="0.3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40" ht="13.5" x14ac:dyDescent="0.35">
      <c r="A5" s="36"/>
      <c r="B5" s="36"/>
      <c r="C5" s="36"/>
      <c r="D5" s="36"/>
      <c r="E5" s="36"/>
      <c r="F5" s="36"/>
      <c r="G5" s="36"/>
      <c r="H5" s="36"/>
      <c r="I5" s="36"/>
      <c r="J5" s="74" t="s">
        <v>341</v>
      </c>
      <c r="K5" s="74"/>
      <c r="L5" s="74"/>
    </row>
    <row r="6" spans="1:40" ht="13.5" x14ac:dyDescent="0.35">
      <c r="A6" s="36"/>
      <c r="B6" s="36"/>
      <c r="C6" s="36"/>
      <c r="D6" s="36"/>
      <c r="E6" s="36"/>
      <c r="F6" s="36"/>
      <c r="G6" s="36"/>
      <c r="H6" s="36"/>
      <c r="I6" s="38" t="s">
        <v>342</v>
      </c>
      <c r="J6" s="75" t="s">
        <v>343</v>
      </c>
      <c r="K6" s="75"/>
      <c r="L6" s="75"/>
    </row>
    <row r="7" spans="1:40" ht="13.5" x14ac:dyDescent="0.35">
      <c r="A7" s="36"/>
      <c r="B7" s="36"/>
      <c r="C7" s="36"/>
      <c r="D7" s="36"/>
      <c r="E7" s="36"/>
      <c r="F7" s="36"/>
      <c r="G7" s="36"/>
      <c r="H7" s="36"/>
      <c r="I7" s="36"/>
      <c r="J7" s="81" t="s">
        <v>365</v>
      </c>
      <c r="K7" s="81"/>
      <c r="L7" s="81"/>
    </row>
    <row r="8" spans="1:40" ht="90.6" customHeight="1" x14ac:dyDescent="0.35">
      <c r="A8" s="78" t="s">
        <v>344</v>
      </c>
      <c r="B8" s="78"/>
      <c r="C8" s="79"/>
      <c r="D8" s="79"/>
      <c r="E8" s="79"/>
      <c r="F8" s="79"/>
      <c r="G8" s="79"/>
      <c r="H8" s="79"/>
      <c r="I8" s="45" t="s">
        <v>345</v>
      </c>
      <c r="J8" s="81"/>
      <c r="K8" s="81"/>
      <c r="L8" s="81"/>
    </row>
    <row r="9" spans="1:40" ht="13.5" x14ac:dyDescent="0.35">
      <c r="A9" s="14"/>
      <c r="B9" s="14"/>
      <c r="C9" s="76" t="s">
        <v>346</v>
      </c>
      <c r="D9" s="76"/>
      <c r="E9" s="76"/>
      <c r="F9" s="76"/>
      <c r="G9" s="76"/>
      <c r="H9" s="76"/>
      <c r="I9" s="14"/>
      <c r="J9" s="81" t="s">
        <v>365</v>
      </c>
      <c r="K9" s="81"/>
      <c r="L9" s="81"/>
    </row>
    <row r="10" spans="1:40" ht="100.5" customHeight="1" x14ac:dyDescent="0.35">
      <c r="A10" s="78" t="s">
        <v>347</v>
      </c>
      <c r="B10" s="78"/>
      <c r="C10" s="79"/>
      <c r="D10" s="79"/>
      <c r="E10" s="79"/>
      <c r="F10" s="79"/>
      <c r="G10" s="79"/>
      <c r="H10" s="79"/>
      <c r="I10" s="45" t="s">
        <v>345</v>
      </c>
      <c r="J10" s="81"/>
      <c r="K10" s="81"/>
      <c r="L10" s="81"/>
      <c r="AN10" s="51"/>
    </row>
    <row r="11" spans="1:40" ht="13.5" x14ac:dyDescent="0.35">
      <c r="A11" s="14"/>
      <c r="B11" s="14"/>
      <c r="C11" s="76" t="s">
        <v>346</v>
      </c>
      <c r="D11" s="76"/>
      <c r="E11" s="76"/>
      <c r="F11" s="76"/>
      <c r="G11" s="76"/>
      <c r="H11" s="76"/>
      <c r="I11" s="14"/>
      <c r="J11" s="77" t="s">
        <v>368</v>
      </c>
      <c r="K11" s="77"/>
      <c r="L11" s="77"/>
    </row>
    <row r="12" spans="1:40" ht="75.75" customHeight="1" x14ac:dyDescent="0.35">
      <c r="A12" s="78" t="s">
        <v>348</v>
      </c>
      <c r="B12" s="78"/>
      <c r="C12" s="79"/>
      <c r="D12" s="79"/>
      <c r="E12" s="79"/>
      <c r="F12" s="79"/>
      <c r="G12" s="79"/>
      <c r="H12" s="79"/>
      <c r="I12" s="45" t="s">
        <v>345</v>
      </c>
      <c r="J12" s="77"/>
      <c r="K12" s="77"/>
      <c r="L12" s="77"/>
    </row>
    <row r="13" spans="1:40" ht="13.5" x14ac:dyDescent="0.35">
      <c r="A13" s="14"/>
      <c r="B13" s="14"/>
      <c r="C13" s="76" t="s">
        <v>346</v>
      </c>
      <c r="D13" s="76"/>
      <c r="E13" s="76"/>
      <c r="F13" s="76"/>
      <c r="G13" s="76"/>
      <c r="H13" s="76"/>
      <c r="I13" s="14"/>
      <c r="J13" s="83" t="s">
        <v>5</v>
      </c>
      <c r="K13" s="83"/>
      <c r="L13" s="83"/>
    </row>
    <row r="14" spans="1:40" ht="24.6" customHeight="1" x14ac:dyDescent="0.35">
      <c r="A14" s="78" t="s">
        <v>349</v>
      </c>
      <c r="B14" s="78"/>
      <c r="C14" s="82"/>
      <c r="D14" s="82"/>
      <c r="E14" s="82"/>
      <c r="F14" s="82"/>
      <c r="G14" s="82"/>
      <c r="H14" s="82"/>
      <c r="I14" s="14"/>
      <c r="J14" s="83"/>
      <c r="K14" s="83"/>
      <c r="L14" s="83"/>
    </row>
    <row r="15" spans="1:40" ht="13.5" x14ac:dyDescent="0.35">
      <c r="A15" s="14"/>
      <c r="B15" s="14"/>
      <c r="C15" s="76" t="s">
        <v>350</v>
      </c>
      <c r="D15" s="76"/>
      <c r="E15" s="76"/>
      <c r="F15" s="76"/>
      <c r="G15" s="76"/>
      <c r="H15" s="76"/>
      <c r="I15" s="14"/>
      <c r="J15" s="83" t="s">
        <v>5</v>
      </c>
      <c r="K15" s="83"/>
      <c r="L15" s="83"/>
    </row>
    <row r="16" spans="1:40" ht="22.9" customHeight="1" x14ac:dyDescent="0.35">
      <c r="A16" s="78" t="s">
        <v>351</v>
      </c>
      <c r="B16" s="78"/>
      <c r="C16" s="82"/>
      <c r="D16" s="82"/>
      <c r="E16" s="82"/>
      <c r="F16" s="82"/>
      <c r="G16" s="82"/>
      <c r="H16" s="82"/>
      <c r="I16" s="14"/>
      <c r="J16" s="83"/>
      <c r="K16" s="83"/>
      <c r="L16" s="83"/>
    </row>
    <row r="17" spans="1:12" ht="13.5" x14ac:dyDescent="0.35">
      <c r="A17" s="36"/>
      <c r="B17" s="36"/>
      <c r="C17" s="76" t="s">
        <v>352</v>
      </c>
      <c r="D17" s="76"/>
      <c r="E17" s="76"/>
      <c r="F17" s="76"/>
      <c r="G17" s="76"/>
      <c r="H17" s="76"/>
      <c r="I17" s="36"/>
      <c r="J17" s="36"/>
      <c r="K17" s="36"/>
      <c r="L17" s="36"/>
    </row>
    <row r="18" spans="1:12" ht="13.5" x14ac:dyDescent="0.35">
      <c r="A18" s="36"/>
      <c r="B18" s="36"/>
      <c r="C18" s="36"/>
      <c r="D18" s="36"/>
      <c r="E18" s="36"/>
      <c r="F18" s="36"/>
      <c r="G18" s="90" t="s">
        <v>353</v>
      </c>
      <c r="H18" s="90"/>
      <c r="I18" s="90"/>
      <c r="J18" s="74" t="s">
        <v>5</v>
      </c>
      <c r="K18" s="74"/>
      <c r="L18" s="74"/>
    </row>
    <row r="19" spans="1:12" ht="13.5" x14ac:dyDescent="0.35">
      <c r="A19" s="36"/>
      <c r="B19" s="36"/>
      <c r="C19" s="36"/>
      <c r="D19" s="36"/>
      <c r="E19" s="36"/>
      <c r="F19" s="36"/>
      <c r="G19" s="90" t="s">
        <v>354</v>
      </c>
      <c r="H19" s="91"/>
      <c r="I19" s="39" t="s">
        <v>355</v>
      </c>
      <c r="J19" s="84">
        <v>1</v>
      </c>
      <c r="K19" s="84"/>
      <c r="L19" s="84"/>
    </row>
    <row r="20" spans="1:12" ht="13.5" x14ac:dyDescent="0.35">
      <c r="A20" s="36"/>
      <c r="B20" s="36"/>
      <c r="C20" s="36"/>
      <c r="D20" s="36"/>
      <c r="E20" s="36"/>
      <c r="F20" s="36"/>
      <c r="G20" s="36"/>
      <c r="H20" s="36"/>
      <c r="I20" s="10" t="s">
        <v>356</v>
      </c>
      <c r="J20" s="85"/>
      <c r="K20" s="85"/>
      <c r="L20" s="85"/>
    </row>
    <row r="21" spans="1:12" ht="13.5" x14ac:dyDescent="0.35">
      <c r="A21" s="36"/>
      <c r="B21" s="36"/>
      <c r="C21" s="36"/>
      <c r="D21" s="36"/>
      <c r="E21" s="36"/>
      <c r="F21" s="36"/>
      <c r="G21" s="36"/>
      <c r="H21" s="36"/>
      <c r="I21" s="38" t="s">
        <v>357</v>
      </c>
      <c r="J21" s="74" t="s">
        <v>5</v>
      </c>
      <c r="K21" s="74"/>
      <c r="L21" s="74"/>
    </row>
    <row r="22" spans="1:12" ht="13.5" x14ac:dyDescent="0.3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13.5" x14ac:dyDescent="0.35">
      <c r="A23" s="36"/>
      <c r="B23" s="36"/>
      <c r="C23" s="36"/>
      <c r="D23" s="36"/>
      <c r="E23" s="36"/>
      <c r="F23" s="86" t="s">
        <v>358</v>
      </c>
      <c r="G23" s="88" t="s">
        <v>359</v>
      </c>
      <c r="H23" s="88" t="s">
        <v>360</v>
      </c>
      <c r="I23" s="93"/>
      <c r="K23" s="36"/>
      <c r="L23" s="36"/>
    </row>
    <row r="24" spans="1:12" ht="13.5" x14ac:dyDescent="0.35">
      <c r="A24" s="36"/>
      <c r="B24" s="36"/>
      <c r="C24" s="36"/>
      <c r="D24" s="36"/>
      <c r="E24" s="36"/>
      <c r="F24" s="87"/>
      <c r="G24" s="89"/>
      <c r="H24" s="40" t="s">
        <v>361</v>
      </c>
      <c r="I24" s="41" t="s">
        <v>362</v>
      </c>
      <c r="K24" s="36"/>
      <c r="L24" s="36"/>
    </row>
    <row r="25" spans="1:12" ht="13.5" x14ac:dyDescent="0.35">
      <c r="A25" s="36"/>
      <c r="B25" s="36"/>
      <c r="C25" s="36"/>
      <c r="D25" s="36"/>
      <c r="E25" s="36"/>
      <c r="F25" s="10">
        <v>1</v>
      </c>
      <c r="G25" s="42"/>
      <c r="H25" s="47"/>
      <c r="I25" s="46"/>
      <c r="K25" s="36"/>
      <c r="L25" s="36"/>
    </row>
    <row r="26" spans="1:12" ht="13.5" x14ac:dyDescent="0.35">
      <c r="A26" s="36"/>
      <c r="B26" s="36"/>
      <c r="C26" s="36"/>
      <c r="D26" s="36"/>
      <c r="E26" s="36"/>
      <c r="F26" s="43"/>
      <c r="G26" s="44"/>
      <c r="H26" s="43"/>
      <c r="I26" s="43"/>
      <c r="K26" s="36"/>
      <c r="L26" s="36"/>
    </row>
    <row r="27" spans="1:12" ht="13.5" x14ac:dyDescent="0.35">
      <c r="A27" s="36"/>
      <c r="B27" s="36"/>
      <c r="C27" s="36"/>
      <c r="D27" s="36"/>
      <c r="E27" s="36"/>
      <c r="F27" s="43"/>
      <c r="G27" s="44"/>
      <c r="H27" s="43"/>
      <c r="I27" s="43"/>
      <c r="K27" s="36"/>
      <c r="L27" s="36"/>
    </row>
    <row r="28" spans="1:12" ht="17.649999999999999" x14ac:dyDescent="0.5">
      <c r="A28" s="94" t="s">
        <v>363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7.649999999999999" x14ac:dyDescent="0.5">
      <c r="A29" s="94" t="s">
        <v>364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</row>
    <row r="30" spans="1:12" ht="13.5" x14ac:dyDescent="0.35">
      <c r="A30" s="36"/>
      <c r="B30" s="36"/>
      <c r="C30" s="36"/>
      <c r="D30" s="36"/>
      <c r="E30" s="36"/>
      <c r="F30" s="43"/>
      <c r="G30" s="44"/>
      <c r="H30" s="43"/>
      <c r="I30" s="43"/>
      <c r="K30" s="36"/>
      <c r="L30" s="36"/>
    </row>
    <row r="31" spans="1:12" ht="13.5" x14ac:dyDescent="0.3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3.5" x14ac:dyDescent="0.35">
      <c r="A32" s="92" t="s">
        <v>369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26" ht="40.5" x14ac:dyDescent="0.35">
      <c r="A33" s="9" t="s">
        <v>318</v>
      </c>
      <c r="B33" s="9" t="s">
        <v>319</v>
      </c>
      <c r="C33" s="9" t="s">
        <v>320</v>
      </c>
      <c r="D33" s="9" t="s">
        <v>321</v>
      </c>
      <c r="E33" s="9" t="s">
        <v>322</v>
      </c>
      <c r="F33" s="9" t="s">
        <v>323</v>
      </c>
      <c r="G33" s="9" t="s">
        <v>324</v>
      </c>
      <c r="H33" s="9" t="s">
        <v>325</v>
      </c>
      <c r="I33" s="9" t="s">
        <v>326</v>
      </c>
      <c r="J33" s="9" t="s">
        <v>327</v>
      </c>
      <c r="K33" s="9" t="s">
        <v>328</v>
      </c>
      <c r="L33" s="9" t="s">
        <v>329</v>
      </c>
    </row>
    <row r="34" spans="1:26" ht="13.5" x14ac:dyDescent="0.35">
      <c r="A34" s="10">
        <v>1</v>
      </c>
      <c r="B34" s="10">
        <v>2</v>
      </c>
      <c r="C34" s="10">
        <v>3</v>
      </c>
      <c r="D34" s="10">
        <v>4</v>
      </c>
      <c r="E34" s="10">
        <v>5</v>
      </c>
      <c r="F34" s="10">
        <v>6</v>
      </c>
      <c r="G34" s="10">
        <v>7</v>
      </c>
      <c r="H34" s="10">
        <v>8</v>
      </c>
      <c r="I34" s="10">
        <v>9</v>
      </c>
      <c r="J34" s="10">
        <v>10</v>
      </c>
      <c r="K34" s="10">
        <v>11</v>
      </c>
      <c r="L34" s="58">
        <v>12</v>
      </c>
    </row>
    <row r="35" spans="1:26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</row>
    <row r="36" spans="1:26" ht="16.899999999999999" x14ac:dyDescent="0.5">
      <c r="A36" s="71" t="s">
        <v>370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</row>
    <row r="37" spans="1:26" x14ac:dyDescent="0.35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26" ht="16.5" customHeight="1" x14ac:dyDescent="0.5">
      <c r="A38" s="71" t="s">
        <v>371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S38">
        <v>2306.21</v>
      </c>
      <c r="T38">
        <v>54185.66</v>
      </c>
      <c r="U38">
        <v>1428.25</v>
      </c>
      <c r="V38">
        <v>31462.639999999999</v>
      </c>
    </row>
    <row r="39" spans="1:26" ht="54" x14ac:dyDescent="0.4">
      <c r="A39" s="31" t="s">
        <v>12</v>
      </c>
      <c r="B39" s="32" t="s">
        <v>372</v>
      </c>
      <c r="C39" s="32" t="s">
        <v>373</v>
      </c>
      <c r="D39" s="16" t="s">
        <v>374</v>
      </c>
      <c r="E39" s="56">
        <v>4</v>
      </c>
      <c r="F39" s="17">
        <v>1504.8400000000001</v>
      </c>
      <c r="G39" s="52"/>
      <c r="H39" s="54"/>
      <c r="I39" s="52" t="s">
        <v>375</v>
      </c>
      <c r="J39" s="52"/>
      <c r="K39" s="54"/>
      <c r="L39" s="18"/>
    </row>
    <row r="40" spans="1:26" ht="13.9" x14ac:dyDescent="0.4">
      <c r="A40" s="31"/>
      <c r="B40" s="32"/>
      <c r="C40" s="32" t="s">
        <v>330</v>
      </c>
      <c r="D40" s="16"/>
      <c r="E40" s="56"/>
      <c r="F40" s="17">
        <v>390.15</v>
      </c>
      <c r="G40" s="52" t="s">
        <v>376</v>
      </c>
      <c r="H40" s="54">
        <v>2028.78</v>
      </c>
      <c r="I40" s="52"/>
      <c r="J40" s="52">
        <v>6.98</v>
      </c>
      <c r="K40" s="54">
        <v>14160.88</v>
      </c>
      <c r="L40" s="18"/>
      <c r="R40">
        <v>2092.5300000000002</v>
      </c>
    </row>
    <row r="41" spans="1:26" ht="13.9" x14ac:dyDescent="0.4">
      <c r="A41" s="31"/>
      <c r="B41" s="32"/>
      <c r="C41" s="32" t="s">
        <v>126</v>
      </c>
      <c r="D41" s="16"/>
      <c r="E41" s="56"/>
      <c r="F41" s="17">
        <v>179.51</v>
      </c>
      <c r="G41" s="52" t="s">
        <v>376</v>
      </c>
      <c r="H41" s="54">
        <v>933.45</v>
      </c>
      <c r="I41" s="52"/>
      <c r="J41" s="52">
        <v>6.98</v>
      </c>
      <c r="K41" s="54">
        <v>6515.49</v>
      </c>
      <c r="L41" s="18"/>
    </row>
    <row r="42" spans="1:26" ht="13.9" x14ac:dyDescent="0.4">
      <c r="A42" s="31"/>
      <c r="B42" s="32"/>
      <c r="C42" s="32" t="s">
        <v>331</v>
      </c>
      <c r="D42" s="16"/>
      <c r="E42" s="56"/>
      <c r="F42" s="17">
        <v>22.59</v>
      </c>
      <c r="G42" s="52" t="s">
        <v>376</v>
      </c>
      <c r="H42" s="19">
        <v>117.47</v>
      </c>
      <c r="I42" s="52"/>
      <c r="J42" s="52">
        <v>6.98</v>
      </c>
      <c r="K42" s="19">
        <v>819.93</v>
      </c>
      <c r="L42" s="18"/>
      <c r="R42">
        <v>7.84</v>
      </c>
    </row>
    <row r="43" spans="1:26" ht="13.9" x14ac:dyDescent="0.4">
      <c r="A43" s="31"/>
      <c r="B43" s="32"/>
      <c r="C43" s="32" t="s">
        <v>332</v>
      </c>
      <c r="D43" s="16"/>
      <c r="E43" s="56"/>
      <c r="F43" s="17">
        <v>935.18</v>
      </c>
      <c r="G43" s="52" t="s">
        <v>5</v>
      </c>
      <c r="H43" s="54">
        <v>3740.72</v>
      </c>
      <c r="I43" s="52"/>
      <c r="J43" s="52">
        <v>6.98</v>
      </c>
      <c r="K43" s="54">
        <v>26110.23</v>
      </c>
      <c r="L43" s="18"/>
    </row>
    <row r="44" spans="1:26" ht="13.9" x14ac:dyDescent="0.4">
      <c r="A44" s="31"/>
      <c r="B44" s="32"/>
      <c r="C44" s="32" t="s">
        <v>333</v>
      </c>
      <c r="D44" s="16" t="s">
        <v>334</v>
      </c>
      <c r="E44" s="56">
        <v>80</v>
      </c>
      <c r="F44" s="35"/>
      <c r="G44" s="52"/>
      <c r="H44" s="54">
        <v>1717</v>
      </c>
      <c r="I44" s="20"/>
      <c r="J44" s="53">
        <v>80</v>
      </c>
      <c r="K44" s="54">
        <v>11984.65</v>
      </c>
      <c r="L44" s="18"/>
    </row>
    <row r="45" spans="1:26" ht="13.9" x14ac:dyDescent="0.4">
      <c r="A45" s="31"/>
      <c r="B45" s="32"/>
      <c r="C45" s="32" t="s">
        <v>335</v>
      </c>
      <c r="D45" s="16" t="s">
        <v>334</v>
      </c>
      <c r="E45" s="56">
        <v>60</v>
      </c>
      <c r="F45" s="35"/>
      <c r="G45" s="52"/>
      <c r="H45" s="54">
        <v>1287.75</v>
      </c>
      <c r="I45" s="20"/>
      <c r="J45" s="53">
        <v>60</v>
      </c>
      <c r="K45" s="54">
        <v>8988.49</v>
      </c>
      <c r="L45" s="18"/>
    </row>
    <row r="46" spans="1:26" ht="71.25" customHeight="1" x14ac:dyDescent="0.4">
      <c r="A46" s="33"/>
      <c r="B46" s="34"/>
      <c r="C46" s="34" t="s">
        <v>336</v>
      </c>
      <c r="D46" s="22" t="s">
        <v>337</v>
      </c>
      <c r="E46" s="23">
        <v>42.5</v>
      </c>
      <c r="F46" s="24"/>
      <c r="G46" s="27" t="s">
        <v>376</v>
      </c>
      <c r="H46" s="26"/>
      <c r="I46" s="27"/>
      <c r="J46" s="27"/>
      <c r="K46" s="26"/>
      <c r="L46" s="30">
        <v>221</v>
      </c>
    </row>
    <row r="47" spans="1:26" ht="13.9" x14ac:dyDescent="0.4">
      <c r="A47" s="57"/>
      <c r="B47" s="57"/>
      <c r="C47" s="57"/>
      <c r="D47" s="57"/>
      <c r="E47" s="57"/>
      <c r="F47" s="57"/>
      <c r="G47" s="80">
        <v>9707.7000000000007</v>
      </c>
      <c r="H47" s="80"/>
      <c r="I47" s="57"/>
      <c r="J47" s="80">
        <v>67759.740000000005</v>
      </c>
      <c r="K47" s="80"/>
      <c r="L47" s="29">
        <v>221</v>
      </c>
      <c r="S47">
        <v>0</v>
      </c>
      <c r="T47">
        <v>0</v>
      </c>
      <c r="U47">
        <v>0</v>
      </c>
      <c r="V47">
        <v>0</v>
      </c>
      <c r="W47">
        <v>26.4</v>
      </c>
      <c r="X47">
        <v>0</v>
      </c>
      <c r="Y47">
        <v>0</v>
      </c>
      <c r="Z47">
        <v>0</v>
      </c>
    </row>
    <row r="48" spans="1:26" ht="54" x14ac:dyDescent="0.4">
      <c r="A48" s="31" t="s">
        <v>36</v>
      </c>
      <c r="B48" s="32" t="s">
        <v>377</v>
      </c>
      <c r="C48" s="32" t="s">
        <v>378</v>
      </c>
      <c r="D48" s="16" t="s">
        <v>374</v>
      </c>
      <c r="E48" s="56">
        <v>4</v>
      </c>
      <c r="F48" s="17">
        <v>1167.21</v>
      </c>
      <c r="G48" s="52"/>
      <c r="H48" s="54"/>
      <c r="I48" s="52" t="s">
        <v>375</v>
      </c>
      <c r="J48" s="52"/>
      <c r="K48" s="54"/>
      <c r="L48" s="18"/>
      <c r="S48">
        <v>0</v>
      </c>
      <c r="T48">
        <v>0</v>
      </c>
      <c r="U48">
        <v>0</v>
      </c>
      <c r="V48">
        <v>0</v>
      </c>
      <c r="W48">
        <v>530.87</v>
      </c>
      <c r="X48">
        <v>0</v>
      </c>
      <c r="Y48">
        <v>0</v>
      </c>
      <c r="Z48">
        <v>0</v>
      </c>
    </row>
    <row r="49" spans="1:26" ht="13.9" x14ac:dyDescent="0.4">
      <c r="A49" s="31"/>
      <c r="B49" s="32"/>
      <c r="C49" s="32" t="s">
        <v>330</v>
      </c>
      <c r="D49" s="16"/>
      <c r="E49" s="56"/>
      <c r="F49" s="17">
        <v>254.29</v>
      </c>
      <c r="G49" s="52" t="s">
        <v>376</v>
      </c>
      <c r="H49" s="54">
        <v>1322.31</v>
      </c>
      <c r="I49" s="52"/>
      <c r="J49" s="52">
        <v>6.98</v>
      </c>
      <c r="K49" s="54">
        <v>9229.7099999999991</v>
      </c>
      <c r="L49" s="18"/>
      <c r="O49" s="12">
        <v>7009.75</v>
      </c>
      <c r="P49" s="12">
        <v>153475.29999999999</v>
      </c>
      <c r="Q49" s="12">
        <v>242.19</v>
      </c>
      <c r="W49">
        <v>6452.4800000000005</v>
      </c>
      <c r="X49">
        <v>0</v>
      </c>
      <c r="Y49">
        <v>0</v>
      </c>
      <c r="Z49">
        <v>0</v>
      </c>
    </row>
    <row r="50" spans="1:26" ht="13.9" x14ac:dyDescent="0.4">
      <c r="A50" s="31"/>
      <c r="B50" s="32"/>
      <c r="C50" s="32" t="s">
        <v>126</v>
      </c>
      <c r="D50" s="16"/>
      <c r="E50" s="56"/>
      <c r="F50" s="17">
        <v>101.71</v>
      </c>
      <c r="G50" s="52" t="s">
        <v>376</v>
      </c>
      <c r="H50" s="54">
        <v>528.89</v>
      </c>
      <c r="I50" s="52"/>
      <c r="J50" s="52">
        <v>6.98</v>
      </c>
      <c r="K50" s="54">
        <v>3691.67</v>
      </c>
      <c r="L50" s="18"/>
      <c r="S50">
        <v>17.170000000000002</v>
      </c>
      <c r="T50">
        <v>405.72</v>
      </c>
      <c r="U50">
        <v>12.61</v>
      </c>
      <c r="V50">
        <v>282.24</v>
      </c>
    </row>
    <row r="51" spans="1:26" ht="13.9" x14ac:dyDescent="0.4">
      <c r="A51" s="31"/>
      <c r="B51" s="32"/>
      <c r="C51" s="32" t="s">
        <v>331</v>
      </c>
      <c r="D51" s="16"/>
      <c r="E51" s="56"/>
      <c r="F51" s="17">
        <v>12.22</v>
      </c>
      <c r="G51" s="52" t="s">
        <v>376</v>
      </c>
      <c r="H51" s="19">
        <v>63.54</v>
      </c>
      <c r="I51" s="52"/>
      <c r="J51" s="52">
        <v>6.98</v>
      </c>
      <c r="K51" s="19">
        <v>443.54</v>
      </c>
      <c r="L51" s="18"/>
      <c r="R51">
        <v>21.2</v>
      </c>
    </row>
    <row r="52" spans="1:26" ht="42.75" customHeight="1" x14ac:dyDescent="0.4">
      <c r="A52" s="31"/>
      <c r="B52" s="32"/>
      <c r="C52" s="32" t="s">
        <v>332</v>
      </c>
      <c r="D52" s="16"/>
      <c r="E52" s="56"/>
      <c r="F52" s="17">
        <v>811.21</v>
      </c>
      <c r="G52" s="52" t="s">
        <v>5</v>
      </c>
      <c r="H52" s="54">
        <v>3244.84</v>
      </c>
      <c r="I52" s="52"/>
      <c r="J52" s="52">
        <v>6.98</v>
      </c>
      <c r="K52" s="54">
        <v>22648.98</v>
      </c>
      <c r="L52" s="18"/>
    </row>
    <row r="53" spans="1:26" ht="13.9" x14ac:dyDescent="0.4">
      <c r="A53" s="31"/>
      <c r="B53" s="32"/>
      <c r="C53" s="32" t="s">
        <v>333</v>
      </c>
      <c r="D53" s="16" t="s">
        <v>334</v>
      </c>
      <c r="E53" s="56">
        <v>80</v>
      </c>
      <c r="F53" s="35"/>
      <c r="G53" s="52"/>
      <c r="H53" s="54">
        <v>1108.68</v>
      </c>
      <c r="I53" s="20"/>
      <c r="J53" s="53">
        <v>80</v>
      </c>
      <c r="K53" s="54">
        <v>7738.6</v>
      </c>
      <c r="L53" s="18"/>
    </row>
    <row r="54" spans="1:26" ht="13.9" x14ac:dyDescent="0.4">
      <c r="A54" s="31"/>
      <c r="B54" s="32"/>
      <c r="C54" s="32" t="s">
        <v>335</v>
      </c>
      <c r="D54" s="16" t="s">
        <v>334</v>
      </c>
      <c r="E54" s="56">
        <v>60</v>
      </c>
      <c r="F54" s="35"/>
      <c r="G54" s="52"/>
      <c r="H54" s="54">
        <v>831.51</v>
      </c>
      <c r="I54" s="20"/>
      <c r="J54" s="53">
        <v>60</v>
      </c>
      <c r="K54" s="54">
        <v>5803.95</v>
      </c>
      <c r="L54" s="18"/>
    </row>
    <row r="55" spans="1:26" ht="13.9" x14ac:dyDescent="0.4">
      <c r="A55" s="33"/>
      <c r="B55" s="34"/>
      <c r="C55" s="34" t="s">
        <v>336</v>
      </c>
      <c r="D55" s="22" t="s">
        <v>337</v>
      </c>
      <c r="E55" s="23">
        <v>27.7</v>
      </c>
      <c r="F55" s="24"/>
      <c r="G55" s="27" t="s">
        <v>376</v>
      </c>
      <c r="H55" s="26"/>
      <c r="I55" s="27"/>
      <c r="J55" s="27"/>
      <c r="K55" s="26"/>
      <c r="L55" s="30">
        <v>144.04</v>
      </c>
      <c r="O55" s="12">
        <v>50.980000000000004</v>
      </c>
      <c r="P55" s="12">
        <v>1275.96</v>
      </c>
      <c r="Q55" s="12">
        <v>2.4839999999999995</v>
      </c>
      <c r="W55">
        <v>50.980000000000004</v>
      </c>
      <c r="X55">
        <v>0</v>
      </c>
      <c r="Y55">
        <v>0</v>
      </c>
      <c r="Z55">
        <v>0</v>
      </c>
    </row>
    <row r="56" spans="1:26" ht="13.9" x14ac:dyDescent="0.4">
      <c r="A56" s="57"/>
      <c r="B56" s="57"/>
      <c r="C56" s="57"/>
      <c r="D56" s="57"/>
      <c r="E56" s="57"/>
      <c r="F56" s="57"/>
      <c r="G56" s="80">
        <v>7036.2300000000005</v>
      </c>
      <c r="H56" s="80"/>
      <c r="I56" s="57"/>
      <c r="J56" s="80">
        <v>49112.909999999996</v>
      </c>
      <c r="K56" s="80"/>
      <c r="L56" s="29">
        <v>144.04</v>
      </c>
      <c r="S56">
        <v>410.54</v>
      </c>
      <c r="T56">
        <v>9640.8700000000008</v>
      </c>
      <c r="U56">
        <v>203.1</v>
      </c>
      <c r="V56">
        <v>4458.8999999999996</v>
      </c>
    </row>
    <row r="57" spans="1:26" ht="67.5" x14ac:dyDescent="0.4">
      <c r="A57" s="31" t="s">
        <v>43</v>
      </c>
      <c r="B57" s="32" t="s">
        <v>379</v>
      </c>
      <c r="C57" s="32" t="s">
        <v>380</v>
      </c>
      <c r="D57" s="16" t="s">
        <v>374</v>
      </c>
      <c r="E57" s="56">
        <v>1</v>
      </c>
      <c r="F57" s="17">
        <v>120.28999999999999</v>
      </c>
      <c r="G57" s="52"/>
      <c r="H57" s="54"/>
      <c r="I57" s="52" t="s">
        <v>375</v>
      </c>
      <c r="J57" s="52"/>
      <c r="K57" s="54"/>
      <c r="L57" s="18"/>
    </row>
    <row r="58" spans="1:26" ht="13.9" x14ac:dyDescent="0.4">
      <c r="A58" s="31"/>
      <c r="B58" s="32"/>
      <c r="C58" s="32" t="s">
        <v>330</v>
      </c>
      <c r="D58" s="16"/>
      <c r="E58" s="56"/>
      <c r="F58" s="17">
        <v>61.5</v>
      </c>
      <c r="G58" s="52" t="s">
        <v>376</v>
      </c>
      <c r="H58" s="54">
        <v>79.95</v>
      </c>
      <c r="I58" s="52"/>
      <c r="J58" s="52">
        <v>6.98</v>
      </c>
      <c r="K58" s="54">
        <v>558.04999999999995</v>
      </c>
      <c r="L58" s="18"/>
      <c r="R58">
        <v>433.32</v>
      </c>
    </row>
    <row r="59" spans="1:26" ht="13.9" x14ac:dyDescent="0.4">
      <c r="A59" s="31"/>
      <c r="B59" s="32"/>
      <c r="C59" s="32" t="s">
        <v>126</v>
      </c>
      <c r="D59" s="16"/>
      <c r="E59" s="56"/>
      <c r="F59" s="17">
        <v>35.54</v>
      </c>
      <c r="G59" s="52" t="s">
        <v>376</v>
      </c>
      <c r="H59" s="54">
        <v>46.2</v>
      </c>
      <c r="I59" s="52"/>
      <c r="J59" s="52">
        <v>6.98</v>
      </c>
      <c r="K59" s="54">
        <v>322.49</v>
      </c>
      <c r="L59" s="18"/>
    </row>
    <row r="60" spans="1:26" ht="13.9" x14ac:dyDescent="0.4">
      <c r="A60" s="31"/>
      <c r="B60" s="32"/>
      <c r="C60" s="32" t="s">
        <v>331</v>
      </c>
      <c r="D60" s="16"/>
      <c r="E60" s="56"/>
      <c r="F60" s="17">
        <v>5.0199999999999996</v>
      </c>
      <c r="G60" s="52" t="s">
        <v>376</v>
      </c>
      <c r="H60" s="19">
        <v>6.53</v>
      </c>
      <c r="I60" s="52"/>
      <c r="J60" s="52">
        <v>6.98</v>
      </c>
      <c r="K60" s="19">
        <v>45.55</v>
      </c>
      <c r="L60" s="18"/>
      <c r="R60">
        <v>1.1100000000000001</v>
      </c>
    </row>
    <row r="61" spans="1:26" ht="13.9" x14ac:dyDescent="0.4">
      <c r="A61" s="31"/>
      <c r="B61" s="32"/>
      <c r="C61" s="32" t="s">
        <v>332</v>
      </c>
      <c r="D61" s="16"/>
      <c r="E61" s="56"/>
      <c r="F61" s="17">
        <v>23.25</v>
      </c>
      <c r="G61" s="52" t="s">
        <v>5</v>
      </c>
      <c r="H61" s="54">
        <v>23.25</v>
      </c>
      <c r="I61" s="52"/>
      <c r="J61" s="52">
        <v>6.98</v>
      </c>
      <c r="K61" s="54">
        <v>162.29</v>
      </c>
      <c r="L61" s="18"/>
    </row>
    <row r="62" spans="1:26" ht="42.75" customHeight="1" x14ac:dyDescent="0.4">
      <c r="A62" s="31"/>
      <c r="B62" s="32"/>
      <c r="C62" s="32" t="s">
        <v>333</v>
      </c>
      <c r="D62" s="16" t="s">
        <v>334</v>
      </c>
      <c r="E62" s="56">
        <v>80</v>
      </c>
      <c r="F62" s="35"/>
      <c r="G62" s="52"/>
      <c r="H62" s="54">
        <v>69.180000000000007</v>
      </c>
      <c r="I62" s="20"/>
      <c r="J62" s="53">
        <v>80</v>
      </c>
      <c r="K62" s="54">
        <v>482.88</v>
      </c>
      <c r="L62" s="18"/>
    </row>
    <row r="63" spans="1:26" ht="13.9" x14ac:dyDescent="0.4">
      <c r="A63" s="31"/>
      <c r="B63" s="32"/>
      <c r="C63" s="32" t="s">
        <v>335</v>
      </c>
      <c r="D63" s="16" t="s">
        <v>334</v>
      </c>
      <c r="E63" s="56">
        <v>60</v>
      </c>
      <c r="F63" s="35"/>
      <c r="G63" s="52"/>
      <c r="H63" s="54">
        <v>51.89</v>
      </c>
      <c r="I63" s="20"/>
      <c r="J63" s="53">
        <v>60</v>
      </c>
      <c r="K63" s="54">
        <v>362.16</v>
      </c>
      <c r="L63" s="18"/>
    </row>
    <row r="64" spans="1:26" ht="13.9" x14ac:dyDescent="0.4">
      <c r="A64" s="33"/>
      <c r="B64" s="34"/>
      <c r="C64" s="34" t="s">
        <v>336</v>
      </c>
      <c r="D64" s="22" t="s">
        <v>337</v>
      </c>
      <c r="E64" s="23">
        <v>7.21</v>
      </c>
      <c r="F64" s="24"/>
      <c r="G64" s="27" t="s">
        <v>376</v>
      </c>
      <c r="H64" s="26"/>
      <c r="I64" s="27"/>
      <c r="J64" s="27"/>
      <c r="K64" s="26"/>
      <c r="L64" s="30">
        <v>9.3730000000000011</v>
      </c>
    </row>
    <row r="65" spans="1:26" ht="13.9" x14ac:dyDescent="0.4">
      <c r="A65" s="57"/>
      <c r="B65" s="57"/>
      <c r="C65" s="57"/>
      <c r="D65" s="57"/>
      <c r="E65" s="57"/>
      <c r="F65" s="57"/>
      <c r="G65" s="80">
        <v>270.47000000000003</v>
      </c>
      <c r="H65" s="80"/>
      <c r="I65" s="57"/>
      <c r="J65" s="80">
        <v>1887.8700000000001</v>
      </c>
      <c r="K65" s="80"/>
      <c r="L65" s="29">
        <v>9.3730000000000011</v>
      </c>
      <c r="S65">
        <v>0</v>
      </c>
      <c r="T65">
        <v>0</v>
      </c>
      <c r="U65">
        <v>0</v>
      </c>
      <c r="V65">
        <v>0</v>
      </c>
      <c r="W65">
        <v>724.32</v>
      </c>
      <c r="X65">
        <v>0</v>
      </c>
      <c r="Y65">
        <v>0</v>
      </c>
      <c r="Z65">
        <v>0</v>
      </c>
    </row>
    <row r="66" spans="1:26" ht="54" x14ac:dyDescent="0.4">
      <c r="A66" s="31" t="s">
        <v>54</v>
      </c>
      <c r="B66" s="32" t="s">
        <v>381</v>
      </c>
      <c r="C66" s="32" t="s">
        <v>382</v>
      </c>
      <c r="D66" s="16" t="s">
        <v>374</v>
      </c>
      <c r="E66" s="56">
        <v>2</v>
      </c>
      <c r="F66" s="17">
        <v>68.97</v>
      </c>
      <c r="G66" s="52"/>
      <c r="H66" s="54"/>
      <c r="I66" s="52" t="s">
        <v>375</v>
      </c>
      <c r="J66" s="52"/>
      <c r="K66" s="54"/>
      <c r="L66" s="18"/>
      <c r="O66" s="12">
        <v>1777</v>
      </c>
      <c r="P66" s="12">
        <v>31334.130000000005</v>
      </c>
      <c r="Q66" s="12">
        <v>45.043199999999992</v>
      </c>
      <c r="W66">
        <v>1052.68</v>
      </c>
      <c r="X66">
        <v>0</v>
      </c>
      <c r="Y66">
        <v>0</v>
      </c>
      <c r="Z66">
        <v>0</v>
      </c>
    </row>
    <row r="67" spans="1:26" ht="13.9" x14ac:dyDescent="0.4">
      <c r="A67" s="31"/>
      <c r="B67" s="32"/>
      <c r="C67" s="32" t="s">
        <v>330</v>
      </c>
      <c r="D67" s="16"/>
      <c r="E67" s="56"/>
      <c r="F67" s="17">
        <v>36.01</v>
      </c>
      <c r="G67" s="52" t="s">
        <v>376</v>
      </c>
      <c r="H67" s="54">
        <v>93.63</v>
      </c>
      <c r="I67" s="52"/>
      <c r="J67" s="52">
        <v>6.98</v>
      </c>
      <c r="K67" s="54">
        <v>653.51</v>
      </c>
      <c r="L67" s="18"/>
      <c r="S67">
        <v>2274.37</v>
      </c>
      <c r="T67">
        <v>53410.46</v>
      </c>
      <c r="U67">
        <v>1125.1500000000001</v>
      </c>
      <c r="V67">
        <v>24702.34</v>
      </c>
    </row>
    <row r="68" spans="1:26" ht="13.9" x14ac:dyDescent="0.4">
      <c r="A68" s="31"/>
      <c r="B68" s="32"/>
      <c r="C68" s="32" t="s">
        <v>126</v>
      </c>
      <c r="D68" s="16"/>
      <c r="E68" s="56"/>
      <c r="F68" s="17">
        <v>10.51</v>
      </c>
      <c r="G68" s="52" t="s">
        <v>376</v>
      </c>
      <c r="H68" s="54">
        <v>27.33</v>
      </c>
      <c r="I68" s="52"/>
      <c r="J68" s="52">
        <v>6.98</v>
      </c>
      <c r="K68" s="54">
        <v>190.74</v>
      </c>
      <c r="L68" s="18"/>
    </row>
    <row r="69" spans="1:26" ht="13.9" x14ac:dyDescent="0.4">
      <c r="A69" s="31"/>
      <c r="B69" s="32"/>
      <c r="C69" s="32" t="s">
        <v>331</v>
      </c>
      <c r="D69" s="16"/>
      <c r="E69" s="56"/>
      <c r="F69" s="17">
        <v>1.86</v>
      </c>
      <c r="G69" s="52" t="s">
        <v>376</v>
      </c>
      <c r="H69" s="19">
        <v>4.84</v>
      </c>
      <c r="I69" s="52"/>
      <c r="J69" s="52">
        <v>6.98</v>
      </c>
      <c r="K69" s="19">
        <v>33.76</v>
      </c>
      <c r="L69" s="18"/>
      <c r="R69">
        <v>2227.04</v>
      </c>
    </row>
    <row r="70" spans="1:26" ht="13.9" x14ac:dyDescent="0.4">
      <c r="A70" s="31"/>
      <c r="B70" s="32"/>
      <c r="C70" s="32" t="s">
        <v>332</v>
      </c>
      <c r="D70" s="16"/>
      <c r="E70" s="56"/>
      <c r="F70" s="17">
        <v>22.45</v>
      </c>
      <c r="G70" s="52" t="s">
        <v>5</v>
      </c>
      <c r="H70" s="54">
        <v>44.9</v>
      </c>
      <c r="I70" s="52"/>
      <c r="J70" s="52">
        <v>6.98</v>
      </c>
      <c r="K70" s="54">
        <v>313.39999999999998</v>
      </c>
      <c r="L70" s="18"/>
    </row>
    <row r="71" spans="1:26" ht="14.25" customHeight="1" x14ac:dyDescent="0.4">
      <c r="A71" s="31"/>
      <c r="B71" s="32"/>
      <c r="C71" s="32" t="s">
        <v>333</v>
      </c>
      <c r="D71" s="16" t="s">
        <v>334</v>
      </c>
      <c r="E71" s="56">
        <v>80</v>
      </c>
      <c r="F71" s="35"/>
      <c r="G71" s="52"/>
      <c r="H71" s="54">
        <v>78.78</v>
      </c>
      <c r="I71" s="20"/>
      <c r="J71" s="53">
        <v>80</v>
      </c>
      <c r="K71" s="54">
        <v>549.82000000000005</v>
      </c>
      <c r="L71" s="18"/>
      <c r="R71">
        <v>179.7</v>
      </c>
    </row>
    <row r="72" spans="1:26" ht="13.9" x14ac:dyDescent="0.4">
      <c r="A72" s="31"/>
      <c r="B72" s="32"/>
      <c r="C72" s="32" t="s">
        <v>335</v>
      </c>
      <c r="D72" s="16" t="s">
        <v>334</v>
      </c>
      <c r="E72" s="56">
        <v>60</v>
      </c>
      <c r="F72" s="35"/>
      <c r="G72" s="52"/>
      <c r="H72" s="54">
        <v>59.08</v>
      </c>
      <c r="I72" s="20"/>
      <c r="J72" s="53">
        <v>60</v>
      </c>
      <c r="K72" s="54">
        <v>412.36</v>
      </c>
      <c r="L72" s="18"/>
    </row>
    <row r="73" spans="1:26" ht="71.25" customHeight="1" x14ac:dyDescent="0.4">
      <c r="A73" s="33"/>
      <c r="B73" s="34"/>
      <c r="C73" s="34" t="s">
        <v>336</v>
      </c>
      <c r="D73" s="22" t="s">
        <v>337</v>
      </c>
      <c r="E73" s="23">
        <v>4.12</v>
      </c>
      <c r="F73" s="24"/>
      <c r="G73" s="27" t="s">
        <v>376</v>
      </c>
      <c r="H73" s="26"/>
      <c r="I73" s="27"/>
      <c r="J73" s="27"/>
      <c r="K73" s="26"/>
      <c r="L73" s="30">
        <v>10.712000000000002</v>
      </c>
    </row>
    <row r="74" spans="1:26" ht="13.9" x14ac:dyDescent="0.4">
      <c r="A74" s="57"/>
      <c r="B74" s="57"/>
      <c r="C74" s="57"/>
      <c r="D74" s="57"/>
      <c r="E74" s="57"/>
      <c r="F74" s="57"/>
      <c r="G74" s="80">
        <v>303.71999999999997</v>
      </c>
      <c r="H74" s="80"/>
      <c r="I74" s="57"/>
      <c r="J74" s="80">
        <v>2119.8300000000004</v>
      </c>
      <c r="K74" s="80"/>
      <c r="L74" s="29">
        <v>10.712000000000002</v>
      </c>
    </row>
    <row r="75" spans="1:26" ht="51.75" x14ac:dyDescent="0.4">
      <c r="A75" s="31" t="s">
        <v>58</v>
      </c>
      <c r="B75" s="32" t="s">
        <v>383</v>
      </c>
      <c r="C75" s="32" t="s">
        <v>384</v>
      </c>
      <c r="D75" s="16" t="s">
        <v>374</v>
      </c>
      <c r="E75" s="56">
        <v>1</v>
      </c>
      <c r="F75" s="17">
        <v>11.530000000000001</v>
      </c>
      <c r="G75" s="52"/>
      <c r="H75" s="54"/>
      <c r="I75" s="52" t="s">
        <v>375</v>
      </c>
      <c r="J75" s="52"/>
      <c r="K75" s="54"/>
      <c r="L75" s="18"/>
    </row>
    <row r="76" spans="1:26" ht="13.9" x14ac:dyDescent="0.4">
      <c r="A76" s="31"/>
      <c r="B76" s="32"/>
      <c r="C76" s="32" t="s">
        <v>330</v>
      </c>
      <c r="D76" s="16"/>
      <c r="E76" s="56"/>
      <c r="F76" s="17">
        <v>10.220000000000001</v>
      </c>
      <c r="G76" s="52" t="s">
        <v>376</v>
      </c>
      <c r="H76" s="54">
        <v>13.29</v>
      </c>
      <c r="I76" s="52"/>
      <c r="J76" s="52">
        <v>6.98</v>
      </c>
      <c r="K76" s="54">
        <v>92.74</v>
      </c>
      <c r="L76" s="18"/>
      <c r="O76" s="12">
        <v>8649.66</v>
      </c>
      <c r="P76" s="12">
        <v>161982.44999999998</v>
      </c>
      <c r="Q76" s="12">
        <v>236.91839999999996</v>
      </c>
      <c r="W76">
        <v>8649.66</v>
      </c>
      <c r="X76">
        <v>0</v>
      </c>
      <c r="Y76">
        <v>0</v>
      </c>
      <c r="Z76">
        <v>0</v>
      </c>
    </row>
    <row r="77" spans="1:26" ht="13.9" x14ac:dyDescent="0.4">
      <c r="A77" s="31"/>
      <c r="B77" s="32"/>
      <c r="C77" s="32" t="s">
        <v>126</v>
      </c>
      <c r="D77" s="16"/>
      <c r="E77" s="56"/>
      <c r="F77" s="17">
        <v>0</v>
      </c>
      <c r="G77" s="52" t="s">
        <v>376</v>
      </c>
      <c r="H77" s="54">
        <v>0</v>
      </c>
      <c r="I77" s="52"/>
      <c r="J77" s="52">
        <v>6.98</v>
      </c>
      <c r="K77" s="54">
        <v>0</v>
      </c>
      <c r="L77" s="18"/>
      <c r="S77">
        <v>410.54</v>
      </c>
      <c r="T77">
        <v>9640.8700000000008</v>
      </c>
      <c r="U77">
        <v>203.1</v>
      </c>
      <c r="V77">
        <v>4458.8999999999996</v>
      </c>
    </row>
    <row r="78" spans="1:26" ht="13.9" x14ac:dyDescent="0.4">
      <c r="A78" s="31"/>
      <c r="B78" s="32"/>
      <c r="C78" s="32" t="s">
        <v>331</v>
      </c>
      <c r="D78" s="16"/>
      <c r="E78" s="56"/>
      <c r="F78" s="17">
        <v>0</v>
      </c>
      <c r="G78" s="52" t="s">
        <v>376</v>
      </c>
      <c r="H78" s="19">
        <v>0</v>
      </c>
      <c r="I78" s="52"/>
      <c r="J78" s="52">
        <v>6.98</v>
      </c>
      <c r="K78" s="19">
        <v>0</v>
      </c>
      <c r="L78" s="18"/>
    </row>
    <row r="79" spans="1:26" ht="13.9" x14ac:dyDescent="0.4">
      <c r="A79" s="31"/>
      <c r="B79" s="32"/>
      <c r="C79" s="32" t="s">
        <v>332</v>
      </c>
      <c r="D79" s="16"/>
      <c r="E79" s="56"/>
      <c r="F79" s="17">
        <v>1.31</v>
      </c>
      <c r="G79" s="52" t="s">
        <v>5</v>
      </c>
      <c r="H79" s="54">
        <v>1.31</v>
      </c>
      <c r="I79" s="52"/>
      <c r="J79" s="52">
        <v>6.98</v>
      </c>
      <c r="K79" s="54">
        <v>9.14</v>
      </c>
      <c r="L79" s="18"/>
      <c r="R79">
        <v>433.32</v>
      </c>
    </row>
    <row r="80" spans="1:26" ht="13.9" x14ac:dyDescent="0.4">
      <c r="A80" s="31"/>
      <c r="B80" s="32"/>
      <c r="C80" s="32" t="s">
        <v>333</v>
      </c>
      <c r="D80" s="16" t="s">
        <v>334</v>
      </c>
      <c r="E80" s="56">
        <v>80</v>
      </c>
      <c r="F80" s="35"/>
      <c r="G80" s="52"/>
      <c r="H80" s="54">
        <v>10.63</v>
      </c>
      <c r="I80" s="20"/>
      <c r="J80" s="53">
        <v>80</v>
      </c>
      <c r="K80" s="54">
        <v>74.19</v>
      </c>
      <c r="L80" s="18"/>
    </row>
    <row r="81" spans="1:26" ht="13.9" x14ac:dyDescent="0.4">
      <c r="A81" s="31"/>
      <c r="B81" s="32"/>
      <c r="C81" s="32" t="s">
        <v>335</v>
      </c>
      <c r="D81" s="16" t="s">
        <v>334</v>
      </c>
      <c r="E81" s="56">
        <v>60</v>
      </c>
      <c r="F81" s="35"/>
      <c r="G81" s="52"/>
      <c r="H81" s="54">
        <v>7.97</v>
      </c>
      <c r="I81" s="20"/>
      <c r="J81" s="53">
        <v>60</v>
      </c>
      <c r="K81" s="54">
        <v>55.64</v>
      </c>
      <c r="L81" s="18"/>
      <c r="R81">
        <v>1.1100000000000001</v>
      </c>
    </row>
    <row r="82" spans="1:26" ht="13.9" x14ac:dyDescent="0.4">
      <c r="A82" s="33"/>
      <c r="B82" s="34"/>
      <c r="C82" s="34" t="s">
        <v>336</v>
      </c>
      <c r="D82" s="22" t="s">
        <v>337</v>
      </c>
      <c r="E82" s="23">
        <v>1.03</v>
      </c>
      <c r="F82" s="24"/>
      <c r="G82" s="27" t="s">
        <v>376</v>
      </c>
      <c r="H82" s="26"/>
      <c r="I82" s="27"/>
      <c r="J82" s="27"/>
      <c r="K82" s="26"/>
      <c r="L82" s="30">
        <v>1.3390000000000002</v>
      </c>
    </row>
    <row r="83" spans="1:26" ht="54" customHeight="1" x14ac:dyDescent="0.4">
      <c r="A83" s="57"/>
      <c r="B83" s="57"/>
      <c r="C83" s="57"/>
      <c r="D83" s="57"/>
      <c r="E83" s="57"/>
      <c r="F83" s="57"/>
      <c r="G83" s="80">
        <v>33.200000000000003</v>
      </c>
      <c r="H83" s="80"/>
      <c r="I83" s="57"/>
      <c r="J83" s="80">
        <v>231.70999999999998</v>
      </c>
      <c r="K83" s="80"/>
      <c r="L83" s="29">
        <v>1.3390000000000002</v>
      </c>
    </row>
    <row r="84" spans="1:26" ht="51.75" x14ac:dyDescent="0.4">
      <c r="A84" s="31" t="s">
        <v>60</v>
      </c>
      <c r="B84" s="32" t="s">
        <v>383</v>
      </c>
      <c r="C84" s="32" t="s">
        <v>385</v>
      </c>
      <c r="D84" s="16" t="s">
        <v>374</v>
      </c>
      <c r="E84" s="56">
        <v>1</v>
      </c>
      <c r="F84" s="17">
        <v>11.530000000000001</v>
      </c>
      <c r="G84" s="52"/>
      <c r="H84" s="54"/>
      <c r="I84" s="52" t="s">
        <v>375</v>
      </c>
      <c r="J84" s="52"/>
      <c r="K84" s="54"/>
      <c r="L84" s="18"/>
    </row>
    <row r="85" spans="1:26" ht="71.25" customHeight="1" x14ac:dyDescent="0.4">
      <c r="A85" s="31"/>
      <c r="B85" s="32"/>
      <c r="C85" s="32" t="s">
        <v>330</v>
      </c>
      <c r="D85" s="16"/>
      <c r="E85" s="56"/>
      <c r="F85" s="17">
        <v>10.220000000000001</v>
      </c>
      <c r="G85" s="52" t="s">
        <v>376</v>
      </c>
      <c r="H85" s="54">
        <v>13.29</v>
      </c>
      <c r="I85" s="52"/>
      <c r="J85" s="52">
        <v>6.98</v>
      </c>
      <c r="K85" s="54">
        <v>92.74</v>
      </c>
      <c r="L85" s="18"/>
    </row>
    <row r="86" spans="1:26" ht="13.9" x14ac:dyDescent="0.4">
      <c r="A86" s="31"/>
      <c r="B86" s="32"/>
      <c r="C86" s="32" t="s">
        <v>126</v>
      </c>
      <c r="D86" s="16"/>
      <c r="E86" s="56"/>
      <c r="F86" s="17">
        <v>0</v>
      </c>
      <c r="G86" s="52" t="s">
        <v>376</v>
      </c>
      <c r="H86" s="54">
        <v>0</v>
      </c>
      <c r="I86" s="52"/>
      <c r="J86" s="52">
        <v>6.98</v>
      </c>
      <c r="K86" s="54">
        <v>0</v>
      </c>
      <c r="L86" s="18"/>
      <c r="S86">
        <v>0</v>
      </c>
      <c r="T86">
        <v>0</v>
      </c>
      <c r="U86">
        <v>0</v>
      </c>
      <c r="V86">
        <v>0</v>
      </c>
      <c r="W86">
        <v>724.32</v>
      </c>
      <c r="X86">
        <v>0</v>
      </c>
      <c r="Y86">
        <v>0</v>
      </c>
      <c r="Z86">
        <v>0</v>
      </c>
    </row>
    <row r="87" spans="1:26" ht="13.9" x14ac:dyDescent="0.4">
      <c r="A87" s="31"/>
      <c r="B87" s="32"/>
      <c r="C87" s="32" t="s">
        <v>331</v>
      </c>
      <c r="D87" s="16"/>
      <c r="E87" s="56"/>
      <c r="F87" s="17">
        <v>0</v>
      </c>
      <c r="G87" s="52" t="s">
        <v>376</v>
      </c>
      <c r="H87" s="19">
        <v>0</v>
      </c>
      <c r="I87" s="52"/>
      <c r="J87" s="52">
        <v>6.98</v>
      </c>
      <c r="K87" s="19">
        <v>0</v>
      </c>
      <c r="L87" s="18"/>
      <c r="O87" s="12">
        <v>1777</v>
      </c>
      <c r="P87" s="12">
        <v>31334.130000000005</v>
      </c>
      <c r="Q87" s="12">
        <v>45.043199999999992</v>
      </c>
      <c r="W87">
        <v>1052.68</v>
      </c>
      <c r="X87">
        <v>0</v>
      </c>
      <c r="Y87">
        <v>0</v>
      </c>
      <c r="Z87">
        <v>0</v>
      </c>
    </row>
    <row r="88" spans="1:26" ht="13.9" x14ac:dyDescent="0.4">
      <c r="A88" s="31"/>
      <c r="B88" s="32"/>
      <c r="C88" s="32" t="s">
        <v>332</v>
      </c>
      <c r="D88" s="16"/>
      <c r="E88" s="56"/>
      <c r="F88" s="17">
        <v>1.31</v>
      </c>
      <c r="G88" s="52" t="s">
        <v>5</v>
      </c>
      <c r="H88" s="54">
        <v>1.31</v>
      </c>
      <c r="I88" s="52"/>
      <c r="J88" s="52">
        <v>6.98</v>
      </c>
      <c r="K88" s="54">
        <v>9.14</v>
      </c>
      <c r="L88" s="18"/>
      <c r="S88">
        <v>298.77999999999997</v>
      </c>
      <c r="T88">
        <v>7016.34</v>
      </c>
      <c r="U88">
        <v>147.81</v>
      </c>
      <c r="V88">
        <v>3245.06</v>
      </c>
    </row>
    <row r="89" spans="1:26" ht="13.9" x14ac:dyDescent="0.4">
      <c r="A89" s="31"/>
      <c r="B89" s="32"/>
      <c r="C89" s="32" t="s">
        <v>333</v>
      </c>
      <c r="D89" s="16" t="s">
        <v>334</v>
      </c>
      <c r="E89" s="56">
        <v>80</v>
      </c>
      <c r="F89" s="35"/>
      <c r="G89" s="52"/>
      <c r="H89" s="54">
        <v>10.63</v>
      </c>
      <c r="I89" s="20"/>
      <c r="J89" s="53">
        <v>80</v>
      </c>
      <c r="K89" s="54">
        <v>74.19</v>
      </c>
      <c r="L89" s="18"/>
    </row>
    <row r="90" spans="1:26" ht="13.9" x14ac:dyDescent="0.4">
      <c r="A90" s="31"/>
      <c r="B90" s="32"/>
      <c r="C90" s="32" t="s">
        <v>335</v>
      </c>
      <c r="D90" s="16" t="s">
        <v>334</v>
      </c>
      <c r="E90" s="56">
        <v>60</v>
      </c>
      <c r="F90" s="35"/>
      <c r="G90" s="52"/>
      <c r="H90" s="54">
        <v>7.97</v>
      </c>
      <c r="I90" s="20"/>
      <c r="J90" s="53">
        <v>60</v>
      </c>
      <c r="K90" s="54">
        <v>55.64</v>
      </c>
      <c r="L90" s="18"/>
      <c r="R90">
        <v>314.7</v>
      </c>
    </row>
    <row r="91" spans="1:26" ht="13.9" x14ac:dyDescent="0.4">
      <c r="A91" s="33"/>
      <c r="B91" s="34"/>
      <c r="C91" s="34" t="s">
        <v>336</v>
      </c>
      <c r="D91" s="22" t="s">
        <v>337</v>
      </c>
      <c r="E91" s="23">
        <v>1.03</v>
      </c>
      <c r="F91" s="24"/>
      <c r="G91" s="27" t="s">
        <v>376</v>
      </c>
      <c r="H91" s="26"/>
      <c r="I91" s="27"/>
      <c r="J91" s="27"/>
      <c r="K91" s="26"/>
      <c r="L91" s="30">
        <v>1.3390000000000002</v>
      </c>
    </row>
    <row r="92" spans="1:26" ht="13.9" x14ac:dyDescent="0.4">
      <c r="A92" s="57"/>
      <c r="B92" s="57"/>
      <c r="C92" s="57"/>
      <c r="D92" s="57"/>
      <c r="E92" s="57"/>
      <c r="F92" s="57"/>
      <c r="G92" s="80">
        <v>33.200000000000003</v>
      </c>
      <c r="H92" s="80"/>
      <c r="I92" s="57"/>
      <c r="J92" s="80">
        <v>231.70999999999998</v>
      </c>
      <c r="K92" s="80"/>
      <c r="L92" s="29">
        <v>1.3390000000000002</v>
      </c>
      <c r="R92">
        <v>1.47</v>
      </c>
    </row>
    <row r="93" spans="1:26" x14ac:dyDescent="0.3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</row>
    <row r="94" spans="1:26" ht="15" customHeight="1" x14ac:dyDescent="0.4">
      <c r="A94" s="69" t="s">
        <v>386</v>
      </c>
      <c r="B94" s="69"/>
      <c r="C94" s="69"/>
      <c r="D94" s="69"/>
      <c r="E94" s="69"/>
      <c r="F94" s="69"/>
      <c r="G94" s="70">
        <v>17384.520000000004</v>
      </c>
      <c r="H94" s="70"/>
      <c r="I94" s="15"/>
      <c r="J94" s="70">
        <v>121343.77</v>
      </c>
      <c r="K94" s="70"/>
      <c r="L94" s="29">
        <v>387.80299999999994</v>
      </c>
    </row>
    <row r="95" spans="1:26" x14ac:dyDescent="0.3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</row>
    <row r="96" spans="1:26" x14ac:dyDescent="0.3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</row>
    <row r="97" spans="1:26" x14ac:dyDescent="0.3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O97" s="12">
        <v>1734.2299999999998</v>
      </c>
      <c r="P97" s="12">
        <v>22693.65</v>
      </c>
      <c r="Q97" s="12">
        <v>33.092399999999998</v>
      </c>
      <c r="W97">
        <v>1734.2299999999998</v>
      </c>
      <c r="X97">
        <v>0</v>
      </c>
      <c r="Y97">
        <v>0</v>
      </c>
      <c r="Z97">
        <v>0</v>
      </c>
    </row>
    <row r="98" spans="1:26" ht="16.5" customHeight="1" x14ac:dyDescent="0.5">
      <c r="A98" s="71" t="s">
        <v>387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S98">
        <v>7451.98</v>
      </c>
      <c r="T98">
        <v>175317.84</v>
      </c>
      <c r="U98">
        <v>4716.45</v>
      </c>
      <c r="V98">
        <v>104667.37</v>
      </c>
    </row>
    <row r="99" spans="1:26" ht="54" x14ac:dyDescent="0.4">
      <c r="A99" s="31" t="s">
        <v>64</v>
      </c>
      <c r="B99" s="32" t="s">
        <v>388</v>
      </c>
      <c r="C99" s="32" t="s">
        <v>389</v>
      </c>
      <c r="D99" s="16" t="s">
        <v>374</v>
      </c>
      <c r="E99" s="56">
        <v>2</v>
      </c>
      <c r="F99" s="17">
        <v>197.56</v>
      </c>
      <c r="G99" s="52"/>
      <c r="H99" s="54"/>
      <c r="I99" s="52" t="s">
        <v>375</v>
      </c>
      <c r="J99" s="52"/>
      <c r="K99" s="54"/>
      <c r="L99" s="18"/>
    </row>
    <row r="100" spans="1:26" ht="13.9" x14ac:dyDescent="0.4">
      <c r="A100" s="31"/>
      <c r="B100" s="32"/>
      <c r="C100" s="32" t="s">
        <v>330</v>
      </c>
      <c r="D100" s="16"/>
      <c r="E100" s="56"/>
      <c r="F100" s="17">
        <v>131.63999999999999</v>
      </c>
      <c r="G100" s="52" t="s">
        <v>376</v>
      </c>
      <c r="H100" s="54">
        <v>342.26</v>
      </c>
      <c r="I100" s="52"/>
      <c r="J100" s="52">
        <v>6.98</v>
      </c>
      <c r="K100" s="54">
        <v>2389</v>
      </c>
      <c r="L100" s="18"/>
      <c r="R100">
        <v>9380.67</v>
      </c>
    </row>
    <row r="101" spans="1:26" ht="13.9" x14ac:dyDescent="0.4">
      <c r="A101" s="31"/>
      <c r="B101" s="32"/>
      <c r="C101" s="32" t="s">
        <v>126</v>
      </c>
      <c r="D101" s="16"/>
      <c r="E101" s="56"/>
      <c r="F101" s="17">
        <v>11.78</v>
      </c>
      <c r="G101" s="52" t="s">
        <v>376</v>
      </c>
      <c r="H101" s="54">
        <v>30.63</v>
      </c>
      <c r="I101" s="52"/>
      <c r="J101" s="52">
        <v>6.98</v>
      </c>
      <c r="K101" s="54">
        <v>213.78</v>
      </c>
      <c r="L101" s="18"/>
    </row>
    <row r="102" spans="1:26" ht="13.9" x14ac:dyDescent="0.4">
      <c r="A102" s="31"/>
      <c r="B102" s="32"/>
      <c r="C102" s="32" t="s">
        <v>331</v>
      </c>
      <c r="D102" s="16"/>
      <c r="E102" s="56"/>
      <c r="F102" s="17">
        <v>1.03</v>
      </c>
      <c r="G102" s="52" t="s">
        <v>376</v>
      </c>
      <c r="H102" s="19">
        <v>2.68</v>
      </c>
      <c r="I102" s="52"/>
      <c r="J102" s="52">
        <v>6.98</v>
      </c>
      <c r="K102" s="19">
        <v>18.690000000000001</v>
      </c>
      <c r="L102" s="18"/>
      <c r="R102">
        <v>52.22</v>
      </c>
    </row>
    <row r="103" spans="1:26" ht="13.9" x14ac:dyDescent="0.4">
      <c r="A103" s="31"/>
      <c r="B103" s="32"/>
      <c r="C103" s="32" t="s">
        <v>332</v>
      </c>
      <c r="D103" s="16"/>
      <c r="E103" s="56"/>
      <c r="F103" s="17">
        <v>54.14</v>
      </c>
      <c r="G103" s="52" t="s">
        <v>5</v>
      </c>
      <c r="H103" s="54">
        <v>108.28</v>
      </c>
      <c r="I103" s="52"/>
      <c r="J103" s="52">
        <v>6.98</v>
      </c>
      <c r="K103" s="54">
        <v>755.79</v>
      </c>
      <c r="L103" s="18"/>
    </row>
    <row r="104" spans="1:26" ht="13.9" x14ac:dyDescent="0.4">
      <c r="A104" s="31"/>
      <c r="B104" s="32"/>
      <c r="C104" s="32" t="s">
        <v>333</v>
      </c>
      <c r="D104" s="16" t="s">
        <v>334</v>
      </c>
      <c r="E104" s="56">
        <v>128</v>
      </c>
      <c r="F104" s="35"/>
      <c r="G104" s="52"/>
      <c r="H104" s="54">
        <v>441.52</v>
      </c>
      <c r="I104" s="20"/>
      <c r="J104" s="53">
        <v>128</v>
      </c>
      <c r="K104" s="54">
        <v>3081.84</v>
      </c>
      <c r="L104" s="18"/>
    </row>
    <row r="105" spans="1:26" ht="13.9" x14ac:dyDescent="0.4">
      <c r="A105" s="31"/>
      <c r="B105" s="32"/>
      <c r="C105" s="32" t="s">
        <v>335</v>
      </c>
      <c r="D105" s="16" t="s">
        <v>334</v>
      </c>
      <c r="E105" s="56">
        <v>83</v>
      </c>
      <c r="F105" s="35"/>
      <c r="G105" s="52"/>
      <c r="H105" s="54">
        <v>286.3</v>
      </c>
      <c r="I105" s="20"/>
      <c r="J105" s="53">
        <v>83</v>
      </c>
      <c r="K105" s="54">
        <v>1998.38</v>
      </c>
      <c r="L105" s="18"/>
    </row>
    <row r="106" spans="1:26" ht="15" customHeight="1" x14ac:dyDescent="0.4">
      <c r="A106" s="33"/>
      <c r="B106" s="34"/>
      <c r="C106" s="34" t="s">
        <v>336</v>
      </c>
      <c r="D106" s="22" t="s">
        <v>337</v>
      </c>
      <c r="E106" s="23">
        <v>14.17</v>
      </c>
      <c r="F106" s="24"/>
      <c r="G106" s="27" t="s">
        <v>376</v>
      </c>
      <c r="H106" s="26"/>
      <c r="I106" s="27"/>
      <c r="J106" s="27"/>
      <c r="K106" s="26"/>
      <c r="L106" s="30">
        <v>36.841999999999999</v>
      </c>
    </row>
    <row r="107" spans="1:26" ht="15" customHeight="1" x14ac:dyDescent="0.4">
      <c r="A107" s="57"/>
      <c r="B107" s="57"/>
      <c r="C107" s="57"/>
      <c r="D107" s="57"/>
      <c r="E107" s="57"/>
      <c r="F107" s="57"/>
      <c r="G107" s="80">
        <v>1208.99</v>
      </c>
      <c r="H107" s="80"/>
      <c r="I107" s="57"/>
      <c r="J107" s="80">
        <v>8438.7900000000009</v>
      </c>
      <c r="K107" s="80"/>
      <c r="L107" s="29">
        <v>36.841999999999999</v>
      </c>
      <c r="O107" s="12">
        <v>22352.100000000002</v>
      </c>
      <c r="P107" s="12">
        <v>545902.48</v>
      </c>
      <c r="Q107" s="12">
        <v>1085.7475999999999</v>
      </c>
      <c r="W107">
        <v>22352.100000000002</v>
      </c>
      <c r="X107">
        <v>0</v>
      </c>
      <c r="Y107">
        <v>0</v>
      </c>
      <c r="Z107">
        <v>0</v>
      </c>
    </row>
    <row r="108" spans="1:26" ht="51.75" x14ac:dyDescent="0.4">
      <c r="A108" s="31" t="s">
        <v>71</v>
      </c>
      <c r="B108" s="32" t="s">
        <v>390</v>
      </c>
      <c r="C108" s="32" t="s">
        <v>391</v>
      </c>
      <c r="D108" s="16" t="s">
        <v>374</v>
      </c>
      <c r="E108" s="56">
        <v>1</v>
      </c>
      <c r="F108" s="17">
        <v>1529.73</v>
      </c>
      <c r="G108" s="52"/>
      <c r="H108" s="54"/>
      <c r="I108" s="52" t="s">
        <v>375</v>
      </c>
      <c r="J108" s="52"/>
      <c r="K108" s="54"/>
      <c r="L108" s="18"/>
      <c r="S108">
        <v>6616.47</v>
      </c>
      <c r="T108">
        <v>155378.70000000001</v>
      </c>
      <c r="U108">
        <v>3273.23</v>
      </c>
      <c r="V108">
        <v>71862.649999999994</v>
      </c>
    </row>
    <row r="109" spans="1:26" ht="13.9" x14ac:dyDescent="0.4">
      <c r="A109" s="31"/>
      <c r="B109" s="32"/>
      <c r="C109" s="32" t="s">
        <v>330</v>
      </c>
      <c r="D109" s="16"/>
      <c r="E109" s="56"/>
      <c r="F109" s="17">
        <v>109.16</v>
      </c>
      <c r="G109" s="52" t="s">
        <v>376</v>
      </c>
      <c r="H109" s="54">
        <v>141.91</v>
      </c>
      <c r="I109" s="52"/>
      <c r="J109" s="52">
        <v>6.98</v>
      </c>
      <c r="K109" s="54">
        <v>990.52</v>
      </c>
      <c r="L109" s="18"/>
    </row>
    <row r="110" spans="1:26" ht="15" customHeight="1" x14ac:dyDescent="0.4">
      <c r="A110" s="31"/>
      <c r="B110" s="32"/>
      <c r="C110" s="32" t="s">
        <v>126</v>
      </c>
      <c r="D110" s="16"/>
      <c r="E110" s="56"/>
      <c r="F110" s="17">
        <v>26.12</v>
      </c>
      <c r="G110" s="52" t="s">
        <v>376</v>
      </c>
      <c r="H110" s="54">
        <v>33.96</v>
      </c>
      <c r="I110" s="52"/>
      <c r="J110" s="52">
        <v>6.98</v>
      </c>
      <c r="K110" s="54">
        <v>237.01</v>
      </c>
      <c r="L110" s="18"/>
      <c r="R110">
        <v>6983.67</v>
      </c>
    </row>
    <row r="111" spans="1:26" ht="15" customHeight="1" x14ac:dyDescent="0.4">
      <c r="A111" s="31"/>
      <c r="B111" s="32"/>
      <c r="C111" s="32" t="s">
        <v>331</v>
      </c>
      <c r="D111" s="16"/>
      <c r="E111" s="56"/>
      <c r="F111" s="17">
        <v>2.25</v>
      </c>
      <c r="G111" s="52" t="s">
        <v>376</v>
      </c>
      <c r="H111" s="19">
        <v>2.93</v>
      </c>
      <c r="I111" s="52"/>
      <c r="J111" s="52">
        <v>6.98</v>
      </c>
      <c r="K111" s="19">
        <v>20.420000000000002</v>
      </c>
      <c r="L111" s="18"/>
    </row>
    <row r="112" spans="1:26" ht="13.9" x14ac:dyDescent="0.4">
      <c r="A112" s="31"/>
      <c r="B112" s="32"/>
      <c r="C112" s="32" t="s">
        <v>332</v>
      </c>
      <c r="D112" s="16"/>
      <c r="E112" s="56"/>
      <c r="F112" s="17">
        <v>1394.45</v>
      </c>
      <c r="G112" s="52" t="s">
        <v>5</v>
      </c>
      <c r="H112" s="54">
        <v>1394.45</v>
      </c>
      <c r="I112" s="52"/>
      <c r="J112" s="52">
        <v>6.98</v>
      </c>
      <c r="K112" s="54">
        <v>9733.26</v>
      </c>
      <c r="L112" s="18"/>
      <c r="R112">
        <v>17.89</v>
      </c>
    </row>
    <row r="113" spans="1:12" ht="13.9" x14ac:dyDescent="0.4">
      <c r="A113" s="31"/>
      <c r="B113" s="32"/>
      <c r="C113" s="32" t="s">
        <v>333</v>
      </c>
      <c r="D113" s="16" t="s">
        <v>334</v>
      </c>
      <c r="E113" s="56">
        <v>128</v>
      </c>
      <c r="F113" s="35"/>
      <c r="G113" s="52"/>
      <c r="H113" s="54">
        <v>185.4</v>
      </c>
      <c r="I113" s="20"/>
      <c r="J113" s="53">
        <v>128</v>
      </c>
      <c r="K113" s="54">
        <v>1294</v>
      </c>
      <c r="L113" s="18"/>
    </row>
    <row r="114" spans="1:12" ht="14.25" customHeight="1" x14ac:dyDescent="0.4">
      <c r="A114" s="31"/>
      <c r="B114" s="32"/>
      <c r="C114" s="32" t="s">
        <v>335</v>
      </c>
      <c r="D114" s="16" t="s">
        <v>334</v>
      </c>
      <c r="E114" s="56">
        <v>83</v>
      </c>
      <c r="F114" s="35"/>
      <c r="G114" s="52"/>
      <c r="H114" s="54">
        <v>120.22</v>
      </c>
      <c r="I114" s="20"/>
      <c r="J114" s="53">
        <v>83</v>
      </c>
      <c r="K114" s="54">
        <v>839.08</v>
      </c>
      <c r="L114" s="18"/>
    </row>
    <row r="115" spans="1:12" ht="14.25" customHeight="1" x14ac:dyDescent="0.4">
      <c r="A115" s="31"/>
      <c r="B115" s="32"/>
      <c r="C115" s="32" t="s">
        <v>336</v>
      </c>
      <c r="D115" s="16" t="s">
        <v>337</v>
      </c>
      <c r="E115" s="56">
        <v>12.32</v>
      </c>
      <c r="F115" s="17"/>
      <c r="G115" s="52" t="s">
        <v>376</v>
      </c>
      <c r="H115" s="54"/>
      <c r="I115" s="52"/>
      <c r="J115" s="52"/>
      <c r="K115" s="54"/>
      <c r="L115" s="21">
        <v>16.016000000000002</v>
      </c>
    </row>
    <row r="116" spans="1:12" ht="27" x14ac:dyDescent="0.4">
      <c r="A116" s="33" t="s">
        <v>72</v>
      </c>
      <c r="B116" s="34" t="s">
        <v>392</v>
      </c>
      <c r="C116" s="34" t="s">
        <v>393</v>
      </c>
      <c r="D116" s="22" t="s">
        <v>394</v>
      </c>
      <c r="E116" s="23">
        <v>-1</v>
      </c>
      <c r="F116" s="24">
        <v>1388</v>
      </c>
      <c r="G116" s="25" t="s">
        <v>5</v>
      </c>
      <c r="H116" s="26">
        <v>-1388</v>
      </c>
      <c r="I116" s="27"/>
      <c r="J116" s="27">
        <v>6.98</v>
      </c>
      <c r="K116" s="26">
        <v>-9688.24</v>
      </c>
      <c r="L116" s="28"/>
    </row>
    <row r="117" spans="1:12" ht="13.9" x14ac:dyDescent="0.4">
      <c r="A117" s="57"/>
      <c r="B117" s="57"/>
      <c r="C117" s="57"/>
      <c r="D117" s="57"/>
      <c r="E117" s="57"/>
      <c r="F117" s="57"/>
      <c r="G117" s="80">
        <v>487.94000000000028</v>
      </c>
      <c r="H117" s="80"/>
      <c r="I117" s="57"/>
      <c r="J117" s="80">
        <v>3405.630000000001</v>
      </c>
      <c r="K117" s="80"/>
      <c r="L117" s="29">
        <v>16.016000000000002</v>
      </c>
    </row>
    <row r="118" spans="1:12" ht="51.75" x14ac:dyDescent="0.4">
      <c r="A118" s="31" t="s">
        <v>73</v>
      </c>
      <c r="B118" s="32" t="s">
        <v>395</v>
      </c>
      <c r="C118" s="32" t="s">
        <v>396</v>
      </c>
      <c r="D118" s="16" t="s">
        <v>374</v>
      </c>
      <c r="E118" s="56">
        <v>1</v>
      </c>
      <c r="F118" s="17">
        <v>5.35</v>
      </c>
      <c r="G118" s="52"/>
      <c r="H118" s="54"/>
      <c r="I118" s="52" t="s">
        <v>375</v>
      </c>
      <c r="J118" s="52"/>
      <c r="K118" s="54"/>
      <c r="L118" s="18"/>
    </row>
    <row r="119" spans="1:12" ht="13.9" x14ac:dyDescent="0.4">
      <c r="A119" s="31"/>
      <c r="B119" s="32"/>
      <c r="C119" s="32" t="s">
        <v>330</v>
      </c>
      <c r="D119" s="16"/>
      <c r="E119" s="56"/>
      <c r="F119" s="17">
        <v>3.85</v>
      </c>
      <c r="G119" s="52" t="s">
        <v>376</v>
      </c>
      <c r="H119" s="54">
        <v>5.01</v>
      </c>
      <c r="I119" s="52"/>
      <c r="J119" s="52">
        <v>6.98</v>
      </c>
      <c r="K119" s="54">
        <v>34.93</v>
      </c>
      <c r="L119" s="18"/>
    </row>
    <row r="120" spans="1:12" ht="13.9" x14ac:dyDescent="0.4">
      <c r="A120" s="31"/>
      <c r="B120" s="32"/>
      <c r="C120" s="32" t="s">
        <v>126</v>
      </c>
      <c r="D120" s="16"/>
      <c r="E120" s="56"/>
      <c r="F120" s="17">
        <v>0.66</v>
      </c>
      <c r="G120" s="52" t="s">
        <v>376</v>
      </c>
      <c r="H120" s="54">
        <v>0.86</v>
      </c>
      <c r="I120" s="52"/>
      <c r="J120" s="52">
        <v>6.98</v>
      </c>
      <c r="K120" s="54">
        <v>5.99</v>
      </c>
      <c r="L120" s="18"/>
    </row>
    <row r="121" spans="1:12" ht="13.9" x14ac:dyDescent="0.4">
      <c r="A121" s="31"/>
      <c r="B121" s="32"/>
      <c r="C121" s="32" t="s">
        <v>331</v>
      </c>
      <c r="D121" s="16"/>
      <c r="E121" s="56"/>
      <c r="F121" s="17">
        <v>0.12</v>
      </c>
      <c r="G121" s="52" t="s">
        <v>376</v>
      </c>
      <c r="H121" s="19">
        <v>0.16</v>
      </c>
      <c r="I121" s="52"/>
      <c r="J121" s="52">
        <v>6.98</v>
      </c>
      <c r="K121" s="19">
        <v>1.0900000000000001</v>
      </c>
      <c r="L121" s="18"/>
    </row>
    <row r="122" spans="1:12" ht="13.9" x14ac:dyDescent="0.4">
      <c r="A122" s="31"/>
      <c r="B122" s="32"/>
      <c r="C122" s="32" t="s">
        <v>332</v>
      </c>
      <c r="D122" s="16"/>
      <c r="E122" s="56"/>
      <c r="F122" s="17">
        <v>0.84</v>
      </c>
      <c r="G122" s="52" t="s">
        <v>5</v>
      </c>
      <c r="H122" s="54">
        <v>0.84</v>
      </c>
      <c r="I122" s="52"/>
      <c r="J122" s="52">
        <v>6.98</v>
      </c>
      <c r="K122" s="54">
        <v>5.86</v>
      </c>
      <c r="L122" s="18"/>
    </row>
    <row r="123" spans="1:12" ht="13.9" x14ac:dyDescent="0.4">
      <c r="A123" s="31"/>
      <c r="B123" s="32"/>
      <c r="C123" s="32" t="s">
        <v>333</v>
      </c>
      <c r="D123" s="16" t="s">
        <v>334</v>
      </c>
      <c r="E123" s="56">
        <v>128</v>
      </c>
      <c r="F123" s="35"/>
      <c r="G123" s="52"/>
      <c r="H123" s="54">
        <v>6.62</v>
      </c>
      <c r="I123" s="20"/>
      <c r="J123" s="53">
        <v>128</v>
      </c>
      <c r="K123" s="54">
        <v>46.11</v>
      </c>
      <c r="L123" s="18"/>
    </row>
    <row r="124" spans="1:12" ht="13.9" x14ac:dyDescent="0.4">
      <c r="A124" s="31"/>
      <c r="B124" s="32"/>
      <c r="C124" s="32" t="s">
        <v>335</v>
      </c>
      <c r="D124" s="16" t="s">
        <v>334</v>
      </c>
      <c r="E124" s="56">
        <v>83</v>
      </c>
      <c r="F124" s="35"/>
      <c r="G124" s="52"/>
      <c r="H124" s="54">
        <v>4.29</v>
      </c>
      <c r="I124" s="20"/>
      <c r="J124" s="53">
        <v>83</v>
      </c>
      <c r="K124" s="54">
        <v>29.9</v>
      </c>
      <c r="L124" s="18"/>
    </row>
    <row r="125" spans="1:12" ht="13.9" x14ac:dyDescent="0.4">
      <c r="A125" s="33"/>
      <c r="B125" s="34"/>
      <c r="C125" s="34" t="s">
        <v>336</v>
      </c>
      <c r="D125" s="22" t="s">
        <v>337</v>
      </c>
      <c r="E125" s="23">
        <v>0.41</v>
      </c>
      <c r="F125" s="24"/>
      <c r="G125" s="27" t="s">
        <v>376</v>
      </c>
      <c r="H125" s="26"/>
      <c r="I125" s="27"/>
      <c r="J125" s="27"/>
      <c r="K125" s="26"/>
      <c r="L125" s="30">
        <v>0.53300000000000003</v>
      </c>
    </row>
    <row r="126" spans="1:12" ht="13.9" x14ac:dyDescent="0.4">
      <c r="A126" s="57"/>
      <c r="B126" s="57"/>
      <c r="C126" s="57"/>
      <c r="D126" s="57"/>
      <c r="E126" s="57"/>
      <c r="F126" s="57"/>
      <c r="G126" s="80">
        <v>17.62</v>
      </c>
      <c r="H126" s="80"/>
      <c r="I126" s="57"/>
      <c r="J126" s="80">
        <v>122.78999999999999</v>
      </c>
      <c r="K126" s="80"/>
      <c r="L126" s="29">
        <v>0.53300000000000003</v>
      </c>
    </row>
    <row r="127" spans="1:12" ht="51.75" x14ac:dyDescent="0.4">
      <c r="A127" s="31" t="s">
        <v>81</v>
      </c>
      <c r="B127" s="32" t="s">
        <v>397</v>
      </c>
      <c r="C127" s="32" t="s">
        <v>398</v>
      </c>
      <c r="D127" s="16" t="s">
        <v>374</v>
      </c>
      <c r="E127" s="56">
        <v>1</v>
      </c>
      <c r="F127" s="17">
        <v>48.05</v>
      </c>
      <c r="G127" s="52"/>
      <c r="H127" s="54"/>
      <c r="I127" s="52" t="s">
        <v>375</v>
      </c>
      <c r="J127" s="52"/>
      <c r="K127" s="54"/>
      <c r="L127" s="18"/>
    </row>
    <row r="128" spans="1:12" ht="13.9" x14ac:dyDescent="0.4">
      <c r="A128" s="31"/>
      <c r="B128" s="32"/>
      <c r="C128" s="32" t="s">
        <v>330</v>
      </c>
      <c r="D128" s="16"/>
      <c r="E128" s="56"/>
      <c r="F128" s="17">
        <v>15.79</v>
      </c>
      <c r="G128" s="52" t="s">
        <v>376</v>
      </c>
      <c r="H128" s="54">
        <v>20.53</v>
      </c>
      <c r="I128" s="52"/>
      <c r="J128" s="52">
        <v>6.98</v>
      </c>
      <c r="K128" s="54">
        <v>143.28</v>
      </c>
      <c r="L128" s="18"/>
    </row>
    <row r="129" spans="1:12" ht="13.9" x14ac:dyDescent="0.4">
      <c r="A129" s="31"/>
      <c r="B129" s="32"/>
      <c r="C129" s="32" t="s">
        <v>126</v>
      </c>
      <c r="D129" s="16"/>
      <c r="E129" s="56"/>
      <c r="F129" s="17">
        <v>5.77</v>
      </c>
      <c r="G129" s="52" t="s">
        <v>376</v>
      </c>
      <c r="H129" s="54">
        <v>7.5</v>
      </c>
      <c r="I129" s="52"/>
      <c r="J129" s="52">
        <v>6.98</v>
      </c>
      <c r="K129" s="54">
        <v>52.36</v>
      </c>
      <c r="L129" s="18"/>
    </row>
    <row r="130" spans="1:12" ht="13.9" x14ac:dyDescent="0.4">
      <c r="A130" s="31"/>
      <c r="B130" s="32"/>
      <c r="C130" s="32" t="s">
        <v>331</v>
      </c>
      <c r="D130" s="16"/>
      <c r="E130" s="56"/>
      <c r="F130" s="17">
        <v>0.23</v>
      </c>
      <c r="G130" s="52" t="s">
        <v>376</v>
      </c>
      <c r="H130" s="19">
        <v>0.3</v>
      </c>
      <c r="I130" s="52"/>
      <c r="J130" s="52">
        <v>6.98</v>
      </c>
      <c r="K130" s="19">
        <v>2.09</v>
      </c>
      <c r="L130" s="18"/>
    </row>
    <row r="131" spans="1:12" ht="13.9" x14ac:dyDescent="0.4">
      <c r="A131" s="31"/>
      <c r="B131" s="32"/>
      <c r="C131" s="32" t="s">
        <v>332</v>
      </c>
      <c r="D131" s="16"/>
      <c r="E131" s="56"/>
      <c r="F131" s="17">
        <v>26.49</v>
      </c>
      <c r="G131" s="52" t="s">
        <v>5</v>
      </c>
      <c r="H131" s="54">
        <v>26.49</v>
      </c>
      <c r="I131" s="52"/>
      <c r="J131" s="52">
        <v>6.98</v>
      </c>
      <c r="K131" s="54">
        <v>184.9</v>
      </c>
      <c r="L131" s="18"/>
    </row>
    <row r="132" spans="1:12" ht="13.9" x14ac:dyDescent="0.4">
      <c r="A132" s="31"/>
      <c r="B132" s="32"/>
      <c r="C132" s="32" t="s">
        <v>333</v>
      </c>
      <c r="D132" s="16" t="s">
        <v>334</v>
      </c>
      <c r="E132" s="56">
        <v>128</v>
      </c>
      <c r="F132" s="35"/>
      <c r="G132" s="52"/>
      <c r="H132" s="54">
        <v>26.66</v>
      </c>
      <c r="I132" s="20"/>
      <c r="J132" s="53">
        <v>128</v>
      </c>
      <c r="K132" s="54">
        <v>186.07</v>
      </c>
      <c r="L132" s="18"/>
    </row>
    <row r="133" spans="1:12" ht="13.9" x14ac:dyDescent="0.4">
      <c r="A133" s="31"/>
      <c r="B133" s="32"/>
      <c r="C133" s="32" t="s">
        <v>335</v>
      </c>
      <c r="D133" s="16" t="s">
        <v>334</v>
      </c>
      <c r="E133" s="56">
        <v>83</v>
      </c>
      <c r="F133" s="35"/>
      <c r="G133" s="52"/>
      <c r="H133" s="54">
        <v>17.29</v>
      </c>
      <c r="I133" s="20"/>
      <c r="J133" s="53">
        <v>83</v>
      </c>
      <c r="K133" s="54">
        <v>120.66</v>
      </c>
      <c r="L133" s="18"/>
    </row>
    <row r="134" spans="1:12" ht="13.9" x14ac:dyDescent="0.4">
      <c r="A134" s="33"/>
      <c r="B134" s="34"/>
      <c r="C134" s="34" t="s">
        <v>336</v>
      </c>
      <c r="D134" s="22" t="s">
        <v>337</v>
      </c>
      <c r="E134" s="23">
        <v>1.68</v>
      </c>
      <c r="F134" s="24"/>
      <c r="G134" s="27" t="s">
        <v>376</v>
      </c>
      <c r="H134" s="26"/>
      <c r="I134" s="27"/>
      <c r="J134" s="27"/>
      <c r="K134" s="26"/>
      <c r="L134" s="30">
        <v>2.1840000000000002</v>
      </c>
    </row>
    <row r="135" spans="1:12" ht="13.9" x14ac:dyDescent="0.4">
      <c r="A135" s="57"/>
      <c r="B135" s="57"/>
      <c r="C135" s="57"/>
      <c r="D135" s="57"/>
      <c r="E135" s="57"/>
      <c r="F135" s="57"/>
      <c r="G135" s="80">
        <v>98.47</v>
      </c>
      <c r="H135" s="80"/>
      <c r="I135" s="57"/>
      <c r="J135" s="80">
        <v>687.26999999999987</v>
      </c>
      <c r="K135" s="80"/>
      <c r="L135" s="29">
        <v>2.1840000000000002</v>
      </c>
    </row>
    <row r="136" spans="1:12" ht="81" x14ac:dyDescent="0.4">
      <c r="A136" s="31" t="s">
        <v>91</v>
      </c>
      <c r="B136" s="32" t="s">
        <v>399</v>
      </c>
      <c r="C136" s="32" t="s">
        <v>400</v>
      </c>
      <c r="D136" s="16" t="s">
        <v>374</v>
      </c>
      <c r="E136" s="56">
        <v>1</v>
      </c>
      <c r="F136" s="17">
        <v>42.14</v>
      </c>
      <c r="G136" s="52"/>
      <c r="H136" s="54"/>
      <c r="I136" s="52" t="s">
        <v>375</v>
      </c>
      <c r="J136" s="52"/>
      <c r="K136" s="54"/>
      <c r="L136" s="18"/>
    </row>
    <row r="137" spans="1:12" ht="13.9" x14ac:dyDescent="0.4">
      <c r="A137" s="31"/>
      <c r="B137" s="32"/>
      <c r="C137" s="32" t="s">
        <v>330</v>
      </c>
      <c r="D137" s="16"/>
      <c r="E137" s="56"/>
      <c r="F137" s="17">
        <v>13.33</v>
      </c>
      <c r="G137" s="52" t="s">
        <v>376</v>
      </c>
      <c r="H137" s="54">
        <v>17.329999999999998</v>
      </c>
      <c r="I137" s="52"/>
      <c r="J137" s="52">
        <v>6.98</v>
      </c>
      <c r="K137" s="54">
        <v>120.96</v>
      </c>
      <c r="L137" s="18"/>
    </row>
    <row r="138" spans="1:12" ht="13.9" x14ac:dyDescent="0.4">
      <c r="A138" s="31"/>
      <c r="B138" s="32"/>
      <c r="C138" s="32" t="s">
        <v>126</v>
      </c>
      <c r="D138" s="16"/>
      <c r="E138" s="56"/>
      <c r="F138" s="17">
        <v>4.1500000000000004</v>
      </c>
      <c r="G138" s="52" t="s">
        <v>376</v>
      </c>
      <c r="H138" s="54">
        <v>5.4</v>
      </c>
      <c r="I138" s="52"/>
      <c r="J138" s="52">
        <v>6.98</v>
      </c>
      <c r="K138" s="54">
        <v>37.659999999999997</v>
      </c>
      <c r="L138" s="18"/>
    </row>
    <row r="139" spans="1:12" ht="13.9" x14ac:dyDescent="0.4">
      <c r="A139" s="31"/>
      <c r="B139" s="32"/>
      <c r="C139" s="32" t="s">
        <v>331</v>
      </c>
      <c r="D139" s="16"/>
      <c r="E139" s="56"/>
      <c r="F139" s="17">
        <v>0.23</v>
      </c>
      <c r="G139" s="52" t="s">
        <v>376</v>
      </c>
      <c r="H139" s="19">
        <v>0.3</v>
      </c>
      <c r="I139" s="52"/>
      <c r="J139" s="52">
        <v>6.98</v>
      </c>
      <c r="K139" s="19">
        <v>2.09</v>
      </c>
      <c r="L139" s="18"/>
    </row>
    <row r="140" spans="1:12" ht="13.9" x14ac:dyDescent="0.4">
      <c r="A140" s="31"/>
      <c r="B140" s="32"/>
      <c r="C140" s="32" t="s">
        <v>332</v>
      </c>
      <c r="D140" s="16"/>
      <c r="E140" s="56"/>
      <c r="F140" s="17">
        <v>24.66</v>
      </c>
      <c r="G140" s="52" t="s">
        <v>5</v>
      </c>
      <c r="H140" s="54">
        <v>24.66</v>
      </c>
      <c r="I140" s="52"/>
      <c r="J140" s="52">
        <v>6.98</v>
      </c>
      <c r="K140" s="54">
        <v>172.13</v>
      </c>
      <c r="L140" s="18"/>
    </row>
    <row r="141" spans="1:12" ht="13.9" x14ac:dyDescent="0.4">
      <c r="A141" s="31"/>
      <c r="B141" s="32"/>
      <c r="C141" s="32" t="s">
        <v>333</v>
      </c>
      <c r="D141" s="16" t="s">
        <v>334</v>
      </c>
      <c r="E141" s="56">
        <v>128</v>
      </c>
      <c r="F141" s="35"/>
      <c r="G141" s="52"/>
      <c r="H141" s="54">
        <v>22.57</v>
      </c>
      <c r="I141" s="20"/>
      <c r="J141" s="53">
        <v>128</v>
      </c>
      <c r="K141" s="54">
        <v>157.5</v>
      </c>
      <c r="L141" s="18"/>
    </row>
    <row r="142" spans="1:12" ht="13.9" x14ac:dyDescent="0.4">
      <c r="A142" s="31"/>
      <c r="B142" s="32"/>
      <c r="C142" s="32" t="s">
        <v>335</v>
      </c>
      <c r="D142" s="16" t="s">
        <v>334</v>
      </c>
      <c r="E142" s="56">
        <v>83</v>
      </c>
      <c r="F142" s="35"/>
      <c r="G142" s="52"/>
      <c r="H142" s="54">
        <v>14.63</v>
      </c>
      <c r="I142" s="20"/>
      <c r="J142" s="53">
        <v>83</v>
      </c>
      <c r="K142" s="54">
        <v>102.13</v>
      </c>
      <c r="L142" s="18"/>
    </row>
    <row r="143" spans="1:12" ht="13.9" x14ac:dyDescent="0.4">
      <c r="A143" s="33"/>
      <c r="B143" s="34"/>
      <c r="C143" s="34" t="s">
        <v>336</v>
      </c>
      <c r="D143" s="22" t="s">
        <v>337</v>
      </c>
      <c r="E143" s="23">
        <v>1.47</v>
      </c>
      <c r="F143" s="24"/>
      <c r="G143" s="27" t="s">
        <v>376</v>
      </c>
      <c r="H143" s="26"/>
      <c r="I143" s="27"/>
      <c r="J143" s="27"/>
      <c r="K143" s="26"/>
      <c r="L143" s="30">
        <v>1.911</v>
      </c>
    </row>
    <row r="144" spans="1:12" ht="13.9" x14ac:dyDescent="0.4">
      <c r="A144" s="57"/>
      <c r="B144" s="57"/>
      <c r="C144" s="57"/>
      <c r="D144" s="57"/>
      <c r="E144" s="57"/>
      <c r="F144" s="57"/>
      <c r="G144" s="80">
        <v>84.59</v>
      </c>
      <c r="H144" s="80"/>
      <c r="I144" s="57"/>
      <c r="J144" s="80">
        <v>590.38</v>
      </c>
      <c r="K144" s="80"/>
      <c r="L144" s="29">
        <v>1.911</v>
      </c>
    </row>
    <row r="145" spans="1:12" ht="54" x14ac:dyDescent="0.4">
      <c r="A145" s="31" t="s">
        <v>95</v>
      </c>
      <c r="B145" s="32" t="s">
        <v>383</v>
      </c>
      <c r="C145" s="32" t="s">
        <v>401</v>
      </c>
      <c r="D145" s="16" t="s">
        <v>374</v>
      </c>
      <c r="E145" s="56">
        <v>1</v>
      </c>
      <c r="F145" s="17">
        <v>11.530000000000001</v>
      </c>
      <c r="G145" s="52"/>
      <c r="H145" s="54"/>
      <c r="I145" s="52" t="s">
        <v>375</v>
      </c>
      <c r="J145" s="52"/>
      <c r="K145" s="54"/>
      <c r="L145" s="18"/>
    </row>
    <row r="146" spans="1:12" ht="13.9" x14ac:dyDescent="0.4">
      <c r="A146" s="31"/>
      <c r="B146" s="32"/>
      <c r="C146" s="32" t="s">
        <v>330</v>
      </c>
      <c r="D146" s="16"/>
      <c r="E146" s="56"/>
      <c r="F146" s="17">
        <v>10.220000000000001</v>
      </c>
      <c r="G146" s="52" t="s">
        <v>376</v>
      </c>
      <c r="H146" s="54">
        <v>13.29</v>
      </c>
      <c r="I146" s="52"/>
      <c r="J146" s="52">
        <v>6.98</v>
      </c>
      <c r="K146" s="54">
        <v>92.74</v>
      </c>
      <c r="L146" s="18"/>
    </row>
    <row r="147" spans="1:12" ht="13.9" x14ac:dyDescent="0.4">
      <c r="A147" s="31"/>
      <c r="B147" s="32"/>
      <c r="C147" s="32" t="s">
        <v>126</v>
      </c>
      <c r="D147" s="16"/>
      <c r="E147" s="56"/>
      <c r="F147" s="17">
        <v>0</v>
      </c>
      <c r="G147" s="52" t="s">
        <v>376</v>
      </c>
      <c r="H147" s="54">
        <v>0</v>
      </c>
      <c r="I147" s="52"/>
      <c r="J147" s="52">
        <v>6.98</v>
      </c>
      <c r="K147" s="54">
        <v>0</v>
      </c>
      <c r="L147" s="18"/>
    </row>
    <row r="148" spans="1:12" ht="13.9" x14ac:dyDescent="0.4">
      <c r="A148" s="31"/>
      <c r="B148" s="32"/>
      <c r="C148" s="32" t="s">
        <v>331</v>
      </c>
      <c r="D148" s="16"/>
      <c r="E148" s="56"/>
      <c r="F148" s="17">
        <v>0</v>
      </c>
      <c r="G148" s="52" t="s">
        <v>376</v>
      </c>
      <c r="H148" s="19">
        <v>0</v>
      </c>
      <c r="I148" s="52"/>
      <c r="J148" s="52">
        <v>6.98</v>
      </c>
      <c r="K148" s="19">
        <v>0</v>
      </c>
      <c r="L148" s="18"/>
    </row>
    <row r="149" spans="1:12" ht="13.9" x14ac:dyDescent="0.4">
      <c r="A149" s="31"/>
      <c r="B149" s="32"/>
      <c r="C149" s="32" t="s">
        <v>332</v>
      </c>
      <c r="D149" s="16"/>
      <c r="E149" s="56"/>
      <c r="F149" s="17">
        <v>1.31</v>
      </c>
      <c r="G149" s="52" t="s">
        <v>5</v>
      </c>
      <c r="H149" s="54">
        <v>1.31</v>
      </c>
      <c r="I149" s="52"/>
      <c r="J149" s="52">
        <v>6.98</v>
      </c>
      <c r="K149" s="54">
        <v>9.14</v>
      </c>
      <c r="L149" s="18"/>
    </row>
    <row r="150" spans="1:12" ht="13.9" x14ac:dyDescent="0.4">
      <c r="A150" s="31"/>
      <c r="B150" s="32"/>
      <c r="C150" s="32" t="s">
        <v>333</v>
      </c>
      <c r="D150" s="16" t="s">
        <v>334</v>
      </c>
      <c r="E150" s="56">
        <v>80</v>
      </c>
      <c r="F150" s="35"/>
      <c r="G150" s="52"/>
      <c r="H150" s="54">
        <v>10.63</v>
      </c>
      <c r="I150" s="20"/>
      <c r="J150" s="53">
        <v>80</v>
      </c>
      <c r="K150" s="54">
        <v>74.19</v>
      </c>
      <c r="L150" s="18"/>
    </row>
    <row r="151" spans="1:12" ht="13.9" x14ac:dyDescent="0.4">
      <c r="A151" s="31"/>
      <c r="B151" s="32"/>
      <c r="C151" s="32" t="s">
        <v>335</v>
      </c>
      <c r="D151" s="16" t="s">
        <v>334</v>
      </c>
      <c r="E151" s="56">
        <v>60</v>
      </c>
      <c r="F151" s="35"/>
      <c r="G151" s="52"/>
      <c r="H151" s="54">
        <v>7.97</v>
      </c>
      <c r="I151" s="20"/>
      <c r="J151" s="53">
        <v>60</v>
      </c>
      <c r="K151" s="54">
        <v>55.64</v>
      </c>
      <c r="L151" s="18"/>
    </row>
    <row r="152" spans="1:12" ht="13.9" x14ac:dyDescent="0.4">
      <c r="A152" s="33"/>
      <c r="B152" s="34"/>
      <c r="C152" s="34" t="s">
        <v>336</v>
      </c>
      <c r="D152" s="22" t="s">
        <v>337</v>
      </c>
      <c r="E152" s="23">
        <v>1.03</v>
      </c>
      <c r="F152" s="24"/>
      <c r="G152" s="27" t="s">
        <v>376</v>
      </c>
      <c r="H152" s="26"/>
      <c r="I152" s="27"/>
      <c r="J152" s="27"/>
      <c r="K152" s="26"/>
      <c r="L152" s="30">
        <v>1.3390000000000002</v>
      </c>
    </row>
    <row r="153" spans="1:12" ht="13.9" x14ac:dyDescent="0.4">
      <c r="A153" s="57"/>
      <c r="B153" s="57"/>
      <c r="C153" s="57"/>
      <c r="D153" s="57"/>
      <c r="E153" s="57"/>
      <c r="F153" s="57"/>
      <c r="G153" s="80">
        <v>33.200000000000003</v>
      </c>
      <c r="H153" s="80"/>
      <c r="I153" s="57"/>
      <c r="J153" s="80">
        <v>231.70999999999998</v>
      </c>
      <c r="K153" s="80"/>
      <c r="L153" s="29">
        <v>1.3390000000000002</v>
      </c>
    </row>
    <row r="154" spans="1:12" ht="54" x14ac:dyDescent="0.4">
      <c r="A154" s="31" t="s">
        <v>402</v>
      </c>
      <c r="B154" s="32" t="s">
        <v>403</v>
      </c>
      <c r="C154" s="32" t="s">
        <v>404</v>
      </c>
      <c r="D154" s="16" t="s">
        <v>374</v>
      </c>
      <c r="E154" s="56">
        <v>1</v>
      </c>
      <c r="F154" s="17">
        <v>42.74</v>
      </c>
      <c r="G154" s="52"/>
      <c r="H154" s="54"/>
      <c r="I154" s="52" t="s">
        <v>375</v>
      </c>
      <c r="J154" s="52"/>
      <c r="K154" s="54"/>
      <c r="L154" s="18"/>
    </row>
    <row r="155" spans="1:12" ht="13.9" x14ac:dyDescent="0.4">
      <c r="A155" s="31"/>
      <c r="B155" s="32"/>
      <c r="C155" s="32" t="s">
        <v>330</v>
      </c>
      <c r="D155" s="16"/>
      <c r="E155" s="56"/>
      <c r="F155" s="17">
        <v>17.28</v>
      </c>
      <c r="G155" s="52" t="s">
        <v>376</v>
      </c>
      <c r="H155" s="54">
        <v>22.46</v>
      </c>
      <c r="I155" s="52"/>
      <c r="J155" s="52">
        <v>6.98</v>
      </c>
      <c r="K155" s="54">
        <v>156.80000000000001</v>
      </c>
      <c r="L155" s="18"/>
    </row>
    <row r="156" spans="1:12" ht="13.9" x14ac:dyDescent="0.4">
      <c r="A156" s="31"/>
      <c r="B156" s="32"/>
      <c r="C156" s="32" t="s">
        <v>126</v>
      </c>
      <c r="D156" s="16"/>
      <c r="E156" s="56"/>
      <c r="F156" s="17">
        <v>2.69</v>
      </c>
      <c r="G156" s="52" t="s">
        <v>376</v>
      </c>
      <c r="H156" s="54">
        <v>3.5</v>
      </c>
      <c r="I156" s="52"/>
      <c r="J156" s="52">
        <v>6.98</v>
      </c>
      <c r="K156" s="54">
        <v>24.41</v>
      </c>
      <c r="L156" s="18"/>
    </row>
    <row r="157" spans="1:12" ht="13.9" x14ac:dyDescent="0.4">
      <c r="A157" s="31"/>
      <c r="B157" s="32"/>
      <c r="C157" s="32" t="s">
        <v>331</v>
      </c>
      <c r="D157" s="16"/>
      <c r="E157" s="56"/>
      <c r="F157" s="17">
        <v>0.23</v>
      </c>
      <c r="G157" s="52" t="s">
        <v>376</v>
      </c>
      <c r="H157" s="19">
        <v>0.3</v>
      </c>
      <c r="I157" s="52"/>
      <c r="J157" s="52">
        <v>6.98</v>
      </c>
      <c r="K157" s="19">
        <v>2.09</v>
      </c>
      <c r="L157" s="18"/>
    </row>
    <row r="158" spans="1:12" ht="13.9" x14ac:dyDescent="0.4">
      <c r="A158" s="31"/>
      <c r="B158" s="32"/>
      <c r="C158" s="32" t="s">
        <v>332</v>
      </c>
      <c r="D158" s="16"/>
      <c r="E158" s="56"/>
      <c r="F158" s="17">
        <v>22.77</v>
      </c>
      <c r="G158" s="52" t="s">
        <v>5</v>
      </c>
      <c r="H158" s="54">
        <v>22.77</v>
      </c>
      <c r="I158" s="52"/>
      <c r="J158" s="52">
        <v>6.98</v>
      </c>
      <c r="K158" s="54">
        <v>158.93</v>
      </c>
      <c r="L158" s="18"/>
    </row>
    <row r="159" spans="1:12" ht="13.9" x14ac:dyDescent="0.4">
      <c r="A159" s="31"/>
      <c r="B159" s="32"/>
      <c r="C159" s="32" t="s">
        <v>333</v>
      </c>
      <c r="D159" s="16" t="s">
        <v>334</v>
      </c>
      <c r="E159" s="56">
        <v>128</v>
      </c>
      <c r="F159" s="35"/>
      <c r="G159" s="52"/>
      <c r="H159" s="54">
        <v>29.13</v>
      </c>
      <c r="I159" s="20"/>
      <c r="J159" s="53">
        <v>128</v>
      </c>
      <c r="K159" s="54">
        <v>203.38</v>
      </c>
      <c r="L159" s="18"/>
    </row>
    <row r="160" spans="1:12" ht="13.9" x14ac:dyDescent="0.4">
      <c r="A160" s="31"/>
      <c r="B160" s="32"/>
      <c r="C160" s="32" t="s">
        <v>335</v>
      </c>
      <c r="D160" s="16" t="s">
        <v>334</v>
      </c>
      <c r="E160" s="56">
        <v>83</v>
      </c>
      <c r="F160" s="35"/>
      <c r="G160" s="52"/>
      <c r="H160" s="54">
        <v>18.89</v>
      </c>
      <c r="I160" s="20"/>
      <c r="J160" s="53">
        <v>83</v>
      </c>
      <c r="K160" s="54">
        <v>131.88</v>
      </c>
      <c r="L160" s="18"/>
    </row>
    <row r="161" spans="1:12" ht="13.9" x14ac:dyDescent="0.4">
      <c r="A161" s="33"/>
      <c r="B161" s="34"/>
      <c r="C161" s="34" t="s">
        <v>336</v>
      </c>
      <c r="D161" s="22" t="s">
        <v>337</v>
      </c>
      <c r="E161" s="23">
        <v>1.86</v>
      </c>
      <c r="F161" s="24"/>
      <c r="G161" s="27" t="s">
        <v>376</v>
      </c>
      <c r="H161" s="26"/>
      <c r="I161" s="27"/>
      <c r="J161" s="27"/>
      <c r="K161" s="26"/>
      <c r="L161" s="30">
        <v>2.4180000000000001</v>
      </c>
    </row>
    <row r="162" spans="1:12" ht="13.9" x14ac:dyDescent="0.4">
      <c r="A162" s="57"/>
      <c r="B162" s="57"/>
      <c r="C162" s="57"/>
      <c r="D162" s="57"/>
      <c r="E162" s="57"/>
      <c r="F162" s="57"/>
      <c r="G162" s="80">
        <v>96.75</v>
      </c>
      <c r="H162" s="80"/>
      <c r="I162" s="57"/>
      <c r="J162" s="80">
        <v>675.4</v>
      </c>
      <c r="K162" s="80"/>
      <c r="L162" s="29">
        <v>2.4180000000000001</v>
      </c>
    </row>
    <row r="163" spans="1:12" ht="51.75" x14ac:dyDescent="0.4">
      <c r="A163" s="31" t="s">
        <v>405</v>
      </c>
      <c r="B163" s="32" t="s">
        <v>383</v>
      </c>
      <c r="C163" s="32" t="s">
        <v>406</v>
      </c>
      <c r="D163" s="16" t="s">
        <v>374</v>
      </c>
      <c r="E163" s="56">
        <v>1</v>
      </c>
      <c r="F163" s="17">
        <v>11.530000000000001</v>
      </c>
      <c r="G163" s="52"/>
      <c r="H163" s="54"/>
      <c r="I163" s="52" t="s">
        <v>375</v>
      </c>
      <c r="J163" s="52"/>
      <c r="K163" s="54"/>
      <c r="L163" s="18"/>
    </row>
    <row r="164" spans="1:12" ht="13.9" x14ac:dyDescent="0.4">
      <c r="A164" s="31"/>
      <c r="B164" s="32"/>
      <c r="C164" s="32" t="s">
        <v>330</v>
      </c>
      <c r="D164" s="16"/>
      <c r="E164" s="56"/>
      <c r="F164" s="17">
        <v>10.220000000000001</v>
      </c>
      <c r="G164" s="52" t="s">
        <v>376</v>
      </c>
      <c r="H164" s="54">
        <v>13.29</v>
      </c>
      <c r="I164" s="52"/>
      <c r="J164" s="52">
        <v>6.98</v>
      </c>
      <c r="K164" s="54">
        <v>92.74</v>
      </c>
      <c r="L164" s="18"/>
    </row>
    <row r="165" spans="1:12" ht="13.9" x14ac:dyDescent="0.4">
      <c r="A165" s="31"/>
      <c r="B165" s="32"/>
      <c r="C165" s="32" t="s">
        <v>126</v>
      </c>
      <c r="D165" s="16"/>
      <c r="E165" s="56"/>
      <c r="F165" s="17">
        <v>0</v>
      </c>
      <c r="G165" s="52" t="s">
        <v>376</v>
      </c>
      <c r="H165" s="54">
        <v>0</v>
      </c>
      <c r="I165" s="52"/>
      <c r="J165" s="52">
        <v>6.98</v>
      </c>
      <c r="K165" s="54">
        <v>0</v>
      </c>
      <c r="L165" s="18"/>
    </row>
    <row r="166" spans="1:12" ht="13.9" x14ac:dyDescent="0.4">
      <c r="A166" s="31"/>
      <c r="B166" s="32"/>
      <c r="C166" s="32" t="s">
        <v>331</v>
      </c>
      <c r="D166" s="16"/>
      <c r="E166" s="56"/>
      <c r="F166" s="17">
        <v>0</v>
      </c>
      <c r="G166" s="52" t="s">
        <v>376</v>
      </c>
      <c r="H166" s="19">
        <v>0</v>
      </c>
      <c r="I166" s="52"/>
      <c r="J166" s="52">
        <v>6.98</v>
      </c>
      <c r="K166" s="19">
        <v>0</v>
      </c>
      <c r="L166" s="18"/>
    </row>
    <row r="167" spans="1:12" ht="13.9" x14ac:dyDescent="0.4">
      <c r="A167" s="31"/>
      <c r="B167" s="32"/>
      <c r="C167" s="32" t="s">
        <v>332</v>
      </c>
      <c r="D167" s="16"/>
      <c r="E167" s="56"/>
      <c r="F167" s="17">
        <v>1.31</v>
      </c>
      <c r="G167" s="52" t="s">
        <v>5</v>
      </c>
      <c r="H167" s="54">
        <v>1.31</v>
      </c>
      <c r="I167" s="52"/>
      <c r="J167" s="52">
        <v>6.98</v>
      </c>
      <c r="K167" s="54">
        <v>9.14</v>
      </c>
      <c r="L167" s="18"/>
    </row>
    <row r="168" spans="1:12" ht="13.9" x14ac:dyDescent="0.4">
      <c r="A168" s="31"/>
      <c r="B168" s="32"/>
      <c r="C168" s="32" t="s">
        <v>333</v>
      </c>
      <c r="D168" s="16" t="s">
        <v>334</v>
      </c>
      <c r="E168" s="56">
        <v>80</v>
      </c>
      <c r="F168" s="35"/>
      <c r="G168" s="52"/>
      <c r="H168" s="54">
        <v>10.63</v>
      </c>
      <c r="I168" s="20"/>
      <c r="J168" s="53">
        <v>80</v>
      </c>
      <c r="K168" s="54">
        <v>74.19</v>
      </c>
      <c r="L168" s="18"/>
    </row>
    <row r="169" spans="1:12" ht="13.9" x14ac:dyDescent="0.4">
      <c r="A169" s="31"/>
      <c r="B169" s="32"/>
      <c r="C169" s="32" t="s">
        <v>335</v>
      </c>
      <c r="D169" s="16" t="s">
        <v>334</v>
      </c>
      <c r="E169" s="56">
        <v>60</v>
      </c>
      <c r="F169" s="35"/>
      <c r="G169" s="52"/>
      <c r="H169" s="54">
        <v>7.97</v>
      </c>
      <c r="I169" s="20"/>
      <c r="J169" s="53">
        <v>60</v>
      </c>
      <c r="K169" s="54">
        <v>55.64</v>
      </c>
      <c r="L169" s="18"/>
    </row>
    <row r="170" spans="1:12" ht="13.9" x14ac:dyDescent="0.4">
      <c r="A170" s="33"/>
      <c r="B170" s="34"/>
      <c r="C170" s="34" t="s">
        <v>336</v>
      </c>
      <c r="D170" s="22" t="s">
        <v>337</v>
      </c>
      <c r="E170" s="23">
        <v>1.03</v>
      </c>
      <c r="F170" s="24"/>
      <c r="G170" s="27" t="s">
        <v>376</v>
      </c>
      <c r="H170" s="26"/>
      <c r="I170" s="27"/>
      <c r="J170" s="27"/>
      <c r="K170" s="26"/>
      <c r="L170" s="30">
        <v>1.3390000000000002</v>
      </c>
    </row>
    <row r="171" spans="1:12" ht="13.9" x14ac:dyDescent="0.4">
      <c r="A171" s="57"/>
      <c r="B171" s="57"/>
      <c r="C171" s="57"/>
      <c r="D171" s="57"/>
      <c r="E171" s="57"/>
      <c r="F171" s="57"/>
      <c r="G171" s="80">
        <v>33.200000000000003</v>
      </c>
      <c r="H171" s="80"/>
      <c r="I171" s="57"/>
      <c r="J171" s="80">
        <v>231.70999999999998</v>
      </c>
      <c r="K171" s="80"/>
      <c r="L171" s="29">
        <v>1.3390000000000002</v>
      </c>
    </row>
    <row r="172" spans="1:12" ht="51.75" x14ac:dyDescent="0.4">
      <c r="A172" s="31" t="s">
        <v>407</v>
      </c>
      <c r="B172" s="32" t="s">
        <v>408</v>
      </c>
      <c r="C172" s="32" t="s">
        <v>409</v>
      </c>
      <c r="D172" s="16" t="s">
        <v>374</v>
      </c>
      <c r="E172" s="56">
        <v>1</v>
      </c>
      <c r="F172" s="17">
        <v>16.899999999999999</v>
      </c>
      <c r="G172" s="52"/>
      <c r="H172" s="54"/>
      <c r="I172" s="52" t="s">
        <v>375</v>
      </c>
      <c r="J172" s="52"/>
      <c r="K172" s="54"/>
      <c r="L172" s="18"/>
    </row>
    <row r="173" spans="1:12" ht="13.9" x14ac:dyDescent="0.4">
      <c r="A173" s="31"/>
      <c r="B173" s="32"/>
      <c r="C173" s="32" t="s">
        <v>330</v>
      </c>
      <c r="D173" s="16"/>
      <c r="E173" s="56"/>
      <c r="F173" s="17">
        <v>15.48</v>
      </c>
      <c r="G173" s="52" t="s">
        <v>376</v>
      </c>
      <c r="H173" s="54">
        <v>20.12</v>
      </c>
      <c r="I173" s="52"/>
      <c r="J173" s="52">
        <v>6.98</v>
      </c>
      <c r="K173" s="54">
        <v>140.47</v>
      </c>
      <c r="L173" s="18"/>
    </row>
    <row r="174" spans="1:12" ht="13.9" x14ac:dyDescent="0.4">
      <c r="A174" s="31"/>
      <c r="B174" s="32"/>
      <c r="C174" s="32" t="s">
        <v>126</v>
      </c>
      <c r="D174" s="16"/>
      <c r="E174" s="56"/>
      <c r="F174" s="17">
        <v>0</v>
      </c>
      <c r="G174" s="52" t="s">
        <v>376</v>
      </c>
      <c r="H174" s="54">
        <v>0</v>
      </c>
      <c r="I174" s="52"/>
      <c r="J174" s="52">
        <v>6.98</v>
      </c>
      <c r="K174" s="54">
        <v>0</v>
      </c>
      <c r="L174" s="18"/>
    </row>
    <row r="175" spans="1:12" ht="13.9" x14ac:dyDescent="0.4">
      <c r="A175" s="31"/>
      <c r="B175" s="32"/>
      <c r="C175" s="32" t="s">
        <v>331</v>
      </c>
      <c r="D175" s="16"/>
      <c r="E175" s="56"/>
      <c r="F175" s="17">
        <v>0</v>
      </c>
      <c r="G175" s="52" t="s">
        <v>376</v>
      </c>
      <c r="H175" s="19">
        <v>0</v>
      </c>
      <c r="I175" s="52"/>
      <c r="J175" s="52">
        <v>6.98</v>
      </c>
      <c r="K175" s="19">
        <v>0</v>
      </c>
      <c r="L175" s="18"/>
    </row>
    <row r="176" spans="1:12" ht="13.9" x14ac:dyDescent="0.4">
      <c r="A176" s="31"/>
      <c r="B176" s="32"/>
      <c r="C176" s="32" t="s">
        <v>332</v>
      </c>
      <c r="D176" s="16"/>
      <c r="E176" s="56"/>
      <c r="F176" s="17">
        <v>1.42</v>
      </c>
      <c r="G176" s="52" t="s">
        <v>5</v>
      </c>
      <c r="H176" s="54">
        <v>1.42</v>
      </c>
      <c r="I176" s="52"/>
      <c r="J176" s="52">
        <v>6.98</v>
      </c>
      <c r="K176" s="54">
        <v>9.91</v>
      </c>
      <c r="L176" s="18"/>
    </row>
    <row r="177" spans="1:12" ht="13.9" x14ac:dyDescent="0.4">
      <c r="A177" s="31"/>
      <c r="B177" s="32"/>
      <c r="C177" s="32" t="s">
        <v>333</v>
      </c>
      <c r="D177" s="16" t="s">
        <v>334</v>
      </c>
      <c r="E177" s="56">
        <v>80</v>
      </c>
      <c r="F177" s="35"/>
      <c r="G177" s="52"/>
      <c r="H177" s="54">
        <v>16.100000000000001</v>
      </c>
      <c r="I177" s="20"/>
      <c r="J177" s="53">
        <v>80</v>
      </c>
      <c r="K177" s="54">
        <v>112.38</v>
      </c>
      <c r="L177" s="18"/>
    </row>
    <row r="178" spans="1:12" ht="13.9" x14ac:dyDescent="0.4">
      <c r="A178" s="31"/>
      <c r="B178" s="32"/>
      <c r="C178" s="32" t="s">
        <v>335</v>
      </c>
      <c r="D178" s="16" t="s">
        <v>334</v>
      </c>
      <c r="E178" s="56">
        <v>60</v>
      </c>
      <c r="F178" s="35"/>
      <c r="G178" s="52"/>
      <c r="H178" s="54">
        <v>12.07</v>
      </c>
      <c r="I178" s="20"/>
      <c r="J178" s="53">
        <v>60</v>
      </c>
      <c r="K178" s="54">
        <v>84.28</v>
      </c>
      <c r="L178" s="18"/>
    </row>
    <row r="179" spans="1:12" ht="13.9" x14ac:dyDescent="0.4">
      <c r="A179" s="33"/>
      <c r="B179" s="34"/>
      <c r="C179" s="34" t="s">
        <v>336</v>
      </c>
      <c r="D179" s="22" t="s">
        <v>337</v>
      </c>
      <c r="E179" s="23">
        <v>1.56</v>
      </c>
      <c r="F179" s="24"/>
      <c r="G179" s="27" t="s">
        <v>376</v>
      </c>
      <c r="H179" s="26"/>
      <c r="I179" s="27"/>
      <c r="J179" s="27"/>
      <c r="K179" s="26"/>
      <c r="L179" s="30">
        <v>2.028</v>
      </c>
    </row>
    <row r="180" spans="1:12" ht="13.9" x14ac:dyDescent="0.4">
      <c r="A180" s="57"/>
      <c r="B180" s="57"/>
      <c r="C180" s="57"/>
      <c r="D180" s="57"/>
      <c r="E180" s="57"/>
      <c r="F180" s="57"/>
      <c r="G180" s="80">
        <v>49.71</v>
      </c>
      <c r="H180" s="80"/>
      <c r="I180" s="57"/>
      <c r="J180" s="80">
        <v>347.03999999999996</v>
      </c>
      <c r="K180" s="80"/>
      <c r="L180" s="29">
        <v>2.028</v>
      </c>
    </row>
    <row r="181" spans="1:12" ht="51.75" x14ac:dyDescent="0.4">
      <c r="A181" s="31" t="s">
        <v>410</v>
      </c>
      <c r="B181" s="32" t="s">
        <v>411</v>
      </c>
      <c r="C181" s="32" t="s">
        <v>412</v>
      </c>
      <c r="D181" s="16" t="s">
        <v>374</v>
      </c>
      <c r="E181" s="56">
        <v>27</v>
      </c>
      <c r="F181" s="17">
        <v>31.509999999999998</v>
      </c>
      <c r="G181" s="52"/>
      <c r="H181" s="54"/>
      <c r="I181" s="52" t="s">
        <v>375</v>
      </c>
      <c r="J181" s="52"/>
      <c r="K181" s="54"/>
      <c r="L181" s="18"/>
    </row>
    <row r="182" spans="1:12" x14ac:dyDescent="0.35">
      <c r="A182" s="57"/>
      <c r="B182" s="57"/>
      <c r="C182" s="11" t="s">
        <v>413</v>
      </c>
      <c r="D182" s="57"/>
      <c r="E182" s="57"/>
      <c r="F182" s="57"/>
      <c r="G182" s="57"/>
      <c r="H182" s="57"/>
      <c r="I182" s="57"/>
      <c r="J182" s="57"/>
      <c r="K182" s="57"/>
      <c r="L182" s="57"/>
    </row>
    <row r="183" spans="1:12" ht="13.9" x14ac:dyDescent="0.4">
      <c r="A183" s="31"/>
      <c r="B183" s="32"/>
      <c r="C183" s="32" t="s">
        <v>330</v>
      </c>
      <c r="D183" s="16"/>
      <c r="E183" s="56"/>
      <c r="F183" s="17">
        <v>15.79</v>
      </c>
      <c r="G183" s="52" t="s">
        <v>376</v>
      </c>
      <c r="H183" s="54">
        <v>554.23</v>
      </c>
      <c r="I183" s="52"/>
      <c r="J183" s="52">
        <v>6.98</v>
      </c>
      <c r="K183" s="54">
        <v>3868.52</v>
      </c>
      <c r="L183" s="18"/>
    </row>
    <row r="184" spans="1:12" ht="13.9" x14ac:dyDescent="0.4">
      <c r="A184" s="31"/>
      <c r="B184" s="32"/>
      <c r="C184" s="32" t="s">
        <v>126</v>
      </c>
      <c r="D184" s="16"/>
      <c r="E184" s="56"/>
      <c r="F184" s="17">
        <v>6.84</v>
      </c>
      <c r="G184" s="52" t="s">
        <v>376</v>
      </c>
      <c r="H184" s="54">
        <v>240.08</v>
      </c>
      <c r="I184" s="52"/>
      <c r="J184" s="52">
        <v>6.98</v>
      </c>
      <c r="K184" s="54">
        <v>1675.79</v>
      </c>
      <c r="L184" s="18"/>
    </row>
    <row r="185" spans="1:12" ht="13.9" x14ac:dyDescent="0.4">
      <c r="A185" s="31"/>
      <c r="B185" s="32"/>
      <c r="C185" s="32" t="s">
        <v>331</v>
      </c>
      <c r="D185" s="16"/>
      <c r="E185" s="56"/>
      <c r="F185" s="17">
        <v>1.08</v>
      </c>
      <c r="G185" s="52" t="s">
        <v>376</v>
      </c>
      <c r="H185" s="19">
        <v>37.909999999999997</v>
      </c>
      <c r="I185" s="52"/>
      <c r="J185" s="52">
        <v>6.98</v>
      </c>
      <c r="K185" s="19">
        <v>264.60000000000002</v>
      </c>
      <c r="L185" s="18"/>
    </row>
    <row r="186" spans="1:12" ht="13.9" x14ac:dyDescent="0.4">
      <c r="A186" s="31"/>
      <c r="B186" s="32"/>
      <c r="C186" s="32" t="s">
        <v>332</v>
      </c>
      <c r="D186" s="16"/>
      <c r="E186" s="56"/>
      <c r="F186" s="17">
        <v>8.8800000000000008</v>
      </c>
      <c r="G186" s="52" t="s">
        <v>5</v>
      </c>
      <c r="H186" s="54">
        <v>239.76</v>
      </c>
      <c r="I186" s="52"/>
      <c r="J186" s="52">
        <v>6.98</v>
      </c>
      <c r="K186" s="54">
        <v>1673.52</v>
      </c>
      <c r="L186" s="18"/>
    </row>
    <row r="187" spans="1:12" ht="13.9" x14ac:dyDescent="0.4">
      <c r="A187" s="31"/>
      <c r="B187" s="32"/>
      <c r="C187" s="32" t="s">
        <v>333</v>
      </c>
      <c r="D187" s="16" t="s">
        <v>334</v>
      </c>
      <c r="E187" s="56">
        <v>128</v>
      </c>
      <c r="F187" s="35"/>
      <c r="G187" s="52"/>
      <c r="H187" s="54">
        <v>757.94</v>
      </c>
      <c r="I187" s="20"/>
      <c r="J187" s="53">
        <v>128</v>
      </c>
      <c r="K187" s="54">
        <v>5290.39</v>
      </c>
      <c r="L187" s="18"/>
    </row>
    <row r="188" spans="1:12" ht="13.9" x14ac:dyDescent="0.4">
      <c r="A188" s="31"/>
      <c r="B188" s="32"/>
      <c r="C188" s="32" t="s">
        <v>335</v>
      </c>
      <c r="D188" s="16" t="s">
        <v>334</v>
      </c>
      <c r="E188" s="56">
        <v>83</v>
      </c>
      <c r="F188" s="35"/>
      <c r="G188" s="52"/>
      <c r="H188" s="54">
        <v>491.48</v>
      </c>
      <c r="I188" s="20"/>
      <c r="J188" s="53">
        <v>83</v>
      </c>
      <c r="K188" s="54">
        <v>3430.49</v>
      </c>
      <c r="L188" s="18"/>
    </row>
    <row r="189" spans="1:12" ht="13.9" x14ac:dyDescent="0.4">
      <c r="A189" s="33"/>
      <c r="B189" s="34"/>
      <c r="C189" s="34" t="s">
        <v>336</v>
      </c>
      <c r="D189" s="22" t="s">
        <v>337</v>
      </c>
      <c r="E189" s="23">
        <v>1.66</v>
      </c>
      <c r="F189" s="24"/>
      <c r="G189" s="27" t="s">
        <v>376</v>
      </c>
      <c r="H189" s="26"/>
      <c r="I189" s="27"/>
      <c r="J189" s="27"/>
      <c r="K189" s="26"/>
      <c r="L189" s="30">
        <v>58.265999999999998</v>
      </c>
    </row>
    <row r="190" spans="1:12" ht="13.9" x14ac:dyDescent="0.4">
      <c r="A190" s="57"/>
      <c r="B190" s="57"/>
      <c r="C190" s="57"/>
      <c r="D190" s="57"/>
      <c r="E190" s="57"/>
      <c r="F190" s="57"/>
      <c r="G190" s="80">
        <v>2283.4900000000002</v>
      </c>
      <c r="H190" s="80"/>
      <c r="I190" s="57"/>
      <c r="J190" s="80">
        <v>15938.710000000001</v>
      </c>
      <c r="K190" s="80"/>
      <c r="L190" s="29">
        <v>58.265999999999998</v>
      </c>
    </row>
    <row r="191" spans="1:12" x14ac:dyDescent="0.35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</row>
    <row r="192" spans="1:12" ht="13.9" x14ac:dyDescent="0.4">
      <c r="A192" s="69" t="s">
        <v>414</v>
      </c>
      <c r="B192" s="69"/>
      <c r="C192" s="69"/>
      <c r="D192" s="69"/>
      <c r="E192" s="69"/>
      <c r="F192" s="69"/>
      <c r="G192" s="70">
        <v>4393.9600000000009</v>
      </c>
      <c r="H192" s="70"/>
      <c r="I192" s="15"/>
      <c r="J192" s="70">
        <v>30669.43</v>
      </c>
      <c r="K192" s="70"/>
      <c r="L192" s="29">
        <v>122.876</v>
      </c>
    </row>
    <row r="193" spans="1:12" x14ac:dyDescent="0.35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</row>
    <row r="194" spans="1:12" x14ac:dyDescent="0.35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</row>
    <row r="195" spans="1:12" x14ac:dyDescent="0.35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</row>
    <row r="196" spans="1:12" ht="16.899999999999999" x14ac:dyDescent="0.5">
      <c r="A196" s="71" t="s">
        <v>415</v>
      </c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ht="51.75" x14ac:dyDescent="0.4">
      <c r="A197" s="31" t="s">
        <v>416</v>
      </c>
      <c r="B197" s="32" t="s">
        <v>417</v>
      </c>
      <c r="C197" s="32" t="s">
        <v>418</v>
      </c>
      <c r="D197" s="16" t="s">
        <v>374</v>
      </c>
      <c r="E197" s="56">
        <v>1</v>
      </c>
      <c r="F197" s="17">
        <v>1655.95</v>
      </c>
      <c r="G197" s="52"/>
      <c r="H197" s="54"/>
      <c r="I197" s="52" t="s">
        <v>375</v>
      </c>
      <c r="J197" s="52"/>
      <c r="K197" s="54"/>
      <c r="L197" s="18"/>
    </row>
    <row r="198" spans="1:12" ht="13.9" x14ac:dyDescent="0.4">
      <c r="A198" s="31"/>
      <c r="B198" s="32"/>
      <c r="C198" s="32" t="s">
        <v>330</v>
      </c>
      <c r="D198" s="16"/>
      <c r="E198" s="56"/>
      <c r="F198" s="17">
        <v>77.48</v>
      </c>
      <c r="G198" s="52" t="s">
        <v>376</v>
      </c>
      <c r="H198" s="54">
        <v>100.72</v>
      </c>
      <c r="I198" s="52"/>
      <c r="J198" s="52">
        <v>6.98</v>
      </c>
      <c r="K198" s="54">
        <v>703.05</v>
      </c>
      <c r="L198" s="18"/>
    </row>
    <row r="199" spans="1:12" ht="13.9" x14ac:dyDescent="0.4">
      <c r="A199" s="31"/>
      <c r="B199" s="32"/>
      <c r="C199" s="32" t="s">
        <v>126</v>
      </c>
      <c r="D199" s="16"/>
      <c r="E199" s="56"/>
      <c r="F199" s="17">
        <v>20.71</v>
      </c>
      <c r="G199" s="52" t="s">
        <v>376</v>
      </c>
      <c r="H199" s="54">
        <v>26.92</v>
      </c>
      <c r="I199" s="52"/>
      <c r="J199" s="52">
        <v>6.98</v>
      </c>
      <c r="K199" s="54">
        <v>187.92</v>
      </c>
      <c r="L199" s="18"/>
    </row>
    <row r="200" spans="1:12" ht="13.9" x14ac:dyDescent="0.4">
      <c r="A200" s="31"/>
      <c r="B200" s="32"/>
      <c r="C200" s="32" t="s">
        <v>331</v>
      </c>
      <c r="D200" s="16"/>
      <c r="E200" s="56"/>
      <c r="F200" s="17">
        <v>0.89</v>
      </c>
      <c r="G200" s="52" t="s">
        <v>376</v>
      </c>
      <c r="H200" s="19">
        <v>1.1599999999999999</v>
      </c>
      <c r="I200" s="52"/>
      <c r="J200" s="52">
        <v>6.98</v>
      </c>
      <c r="K200" s="19">
        <v>8.08</v>
      </c>
      <c r="L200" s="18"/>
    </row>
    <row r="201" spans="1:12" ht="13.9" x14ac:dyDescent="0.4">
      <c r="A201" s="31"/>
      <c r="B201" s="32"/>
      <c r="C201" s="32" t="s">
        <v>332</v>
      </c>
      <c r="D201" s="16"/>
      <c r="E201" s="56"/>
      <c r="F201" s="17">
        <v>1557.76</v>
      </c>
      <c r="G201" s="52" t="s">
        <v>5</v>
      </c>
      <c r="H201" s="54">
        <v>1557.76</v>
      </c>
      <c r="I201" s="52"/>
      <c r="J201" s="52">
        <v>6.98</v>
      </c>
      <c r="K201" s="54">
        <v>10873.16</v>
      </c>
      <c r="L201" s="18"/>
    </row>
    <row r="202" spans="1:12" ht="13.9" x14ac:dyDescent="0.4">
      <c r="A202" s="31"/>
      <c r="B202" s="32"/>
      <c r="C202" s="32" t="s">
        <v>333</v>
      </c>
      <c r="D202" s="16" t="s">
        <v>334</v>
      </c>
      <c r="E202" s="56">
        <v>128</v>
      </c>
      <c r="F202" s="35"/>
      <c r="G202" s="52"/>
      <c r="H202" s="54">
        <v>130.41</v>
      </c>
      <c r="I202" s="20"/>
      <c r="J202" s="53">
        <v>128</v>
      </c>
      <c r="K202" s="54">
        <v>910.25</v>
      </c>
      <c r="L202" s="18"/>
    </row>
    <row r="203" spans="1:12" ht="13.9" x14ac:dyDescent="0.4">
      <c r="A203" s="31"/>
      <c r="B203" s="32"/>
      <c r="C203" s="32" t="s">
        <v>335</v>
      </c>
      <c r="D203" s="16" t="s">
        <v>334</v>
      </c>
      <c r="E203" s="56">
        <v>83</v>
      </c>
      <c r="F203" s="35"/>
      <c r="G203" s="52"/>
      <c r="H203" s="54">
        <v>84.56</v>
      </c>
      <c r="I203" s="20"/>
      <c r="J203" s="53">
        <v>83</v>
      </c>
      <c r="K203" s="54">
        <v>590.24</v>
      </c>
      <c r="L203" s="18"/>
    </row>
    <row r="204" spans="1:12" ht="13.9" x14ac:dyDescent="0.4">
      <c r="A204" s="31"/>
      <c r="B204" s="32"/>
      <c r="C204" s="32" t="s">
        <v>336</v>
      </c>
      <c r="D204" s="16" t="s">
        <v>337</v>
      </c>
      <c r="E204" s="56">
        <v>8.34</v>
      </c>
      <c r="F204" s="17"/>
      <c r="G204" s="52" t="s">
        <v>376</v>
      </c>
      <c r="H204" s="54"/>
      <c r="I204" s="52"/>
      <c r="J204" s="52"/>
      <c r="K204" s="54"/>
      <c r="L204" s="21">
        <v>10.842000000000001</v>
      </c>
    </row>
    <row r="205" spans="1:12" ht="54" x14ac:dyDescent="0.4">
      <c r="A205" s="33" t="s">
        <v>419</v>
      </c>
      <c r="B205" s="34" t="s">
        <v>420</v>
      </c>
      <c r="C205" s="34" t="s">
        <v>421</v>
      </c>
      <c r="D205" s="22" t="s">
        <v>394</v>
      </c>
      <c r="E205" s="23">
        <v>-1</v>
      </c>
      <c r="F205" s="24">
        <v>1451</v>
      </c>
      <c r="G205" s="25" t="s">
        <v>5</v>
      </c>
      <c r="H205" s="26">
        <v>-1451</v>
      </c>
      <c r="I205" s="27"/>
      <c r="J205" s="27">
        <v>6.98</v>
      </c>
      <c r="K205" s="26">
        <v>-10127.98</v>
      </c>
      <c r="L205" s="28"/>
    </row>
    <row r="206" spans="1:12" ht="13.9" x14ac:dyDescent="0.4">
      <c r="A206" s="57"/>
      <c r="B206" s="57"/>
      <c r="C206" s="57"/>
      <c r="D206" s="57"/>
      <c r="E206" s="57"/>
      <c r="F206" s="57"/>
      <c r="G206" s="80">
        <v>449.37000000000012</v>
      </c>
      <c r="H206" s="80"/>
      <c r="I206" s="57"/>
      <c r="J206" s="80">
        <v>3136.6399999999994</v>
      </c>
      <c r="K206" s="80"/>
      <c r="L206" s="29">
        <v>10.842000000000001</v>
      </c>
    </row>
    <row r="207" spans="1:12" ht="51.75" x14ac:dyDescent="0.4">
      <c r="A207" s="31" t="s">
        <v>422</v>
      </c>
      <c r="B207" s="32" t="s">
        <v>423</v>
      </c>
      <c r="C207" s="32" t="s">
        <v>424</v>
      </c>
      <c r="D207" s="16" t="s">
        <v>425</v>
      </c>
      <c r="E207" s="56">
        <v>0.1</v>
      </c>
      <c r="F207" s="17">
        <v>169.6</v>
      </c>
      <c r="G207" s="52"/>
      <c r="H207" s="54"/>
      <c r="I207" s="52" t="s">
        <v>375</v>
      </c>
      <c r="J207" s="52"/>
      <c r="K207" s="54"/>
      <c r="L207" s="18"/>
    </row>
    <row r="208" spans="1:12" x14ac:dyDescent="0.35">
      <c r="A208" s="57"/>
      <c r="B208" s="57"/>
      <c r="C208" s="11" t="s">
        <v>426</v>
      </c>
      <c r="D208" s="57"/>
      <c r="E208" s="57"/>
      <c r="F208" s="57"/>
      <c r="G208" s="57"/>
      <c r="H208" s="57"/>
      <c r="I208" s="57"/>
      <c r="J208" s="57"/>
      <c r="K208" s="57"/>
      <c r="L208" s="57"/>
    </row>
    <row r="209" spans="1:12" ht="13.9" x14ac:dyDescent="0.4">
      <c r="A209" s="31"/>
      <c r="B209" s="32"/>
      <c r="C209" s="32" t="s">
        <v>330</v>
      </c>
      <c r="D209" s="16"/>
      <c r="E209" s="56"/>
      <c r="F209" s="17">
        <v>92.16</v>
      </c>
      <c r="G209" s="52" t="s">
        <v>376</v>
      </c>
      <c r="H209" s="54">
        <v>11.98</v>
      </c>
      <c r="I209" s="52"/>
      <c r="J209" s="52">
        <v>6.98</v>
      </c>
      <c r="K209" s="54">
        <v>83.63</v>
      </c>
      <c r="L209" s="18"/>
    </row>
    <row r="210" spans="1:12" ht="13.9" x14ac:dyDescent="0.4">
      <c r="A210" s="31"/>
      <c r="B210" s="32"/>
      <c r="C210" s="32" t="s">
        <v>126</v>
      </c>
      <c r="D210" s="16"/>
      <c r="E210" s="56"/>
      <c r="F210" s="17">
        <v>67.08</v>
      </c>
      <c r="G210" s="52" t="s">
        <v>376</v>
      </c>
      <c r="H210" s="54">
        <v>8.7200000000000006</v>
      </c>
      <c r="I210" s="52"/>
      <c r="J210" s="52">
        <v>6.98</v>
      </c>
      <c r="K210" s="54">
        <v>60.87</v>
      </c>
      <c r="L210" s="18"/>
    </row>
    <row r="211" spans="1:12" ht="13.9" x14ac:dyDescent="0.4">
      <c r="A211" s="31"/>
      <c r="B211" s="32"/>
      <c r="C211" s="32" t="s">
        <v>331</v>
      </c>
      <c r="D211" s="16"/>
      <c r="E211" s="56"/>
      <c r="F211" s="17">
        <v>5.9</v>
      </c>
      <c r="G211" s="52" t="s">
        <v>376</v>
      </c>
      <c r="H211" s="19">
        <v>0.77</v>
      </c>
      <c r="I211" s="52"/>
      <c r="J211" s="52">
        <v>6.98</v>
      </c>
      <c r="K211" s="19">
        <v>5.35</v>
      </c>
      <c r="L211" s="18"/>
    </row>
    <row r="212" spans="1:12" ht="13.9" x14ac:dyDescent="0.4">
      <c r="A212" s="31"/>
      <c r="B212" s="32"/>
      <c r="C212" s="32" t="s">
        <v>332</v>
      </c>
      <c r="D212" s="16"/>
      <c r="E212" s="56"/>
      <c r="F212" s="17">
        <v>10.36</v>
      </c>
      <c r="G212" s="52" t="s">
        <v>5</v>
      </c>
      <c r="H212" s="54">
        <v>1.04</v>
      </c>
      <c r="I212" s="52"/>
      <c r="J212" s="52">
        <v>6.98</v>
      </c>
      <c r="K212" s="54">
        <v>7.23</v>
      </c>
      <c r="L212" s="18"/>
    </row>
    <row r="213" spans="1:12" ht="13.9" x14ac:dyDescent="0.4">
      <c r="A213" s="31"/>
      <c r="B213" s="32"/>
      <c r="C213" s="32" t="s">
        <v>333</v>
      </c>
      <c r="D213" s="16" t="s">
        <v>334</v>
      </c>
      <c r="E213" s="56">
        <v>128</v>
      </c>
      <c r="F213" s="35"/>
      <c r="G213" s="52"/>
      <c r="H213" s="54">
        <v>16.32</v>
      </c>
      <c r="I213" s="20"/>
      <c r="J213" s="53">
        <v>128</v>
      </c>
      <c r="K213" s="54">
        <v>113.89</v>
      </c>
      <c r="L213" s="18"/>
    </row>
    <row r="214" spans="1:12" ht="13.9" x14ac:dyDescent="0.4">
      <c r="A214" s="31"/>
      <c r="B214" s="32"/>
      <c r="C214" s="32" t="s">
        <v>335</v>
      </c>
      <c r="D214" s="16" t="s">
        <v>334</v>
      </c>
      <c r="E214" s="56">
        <v>83</v>
      </c>
      <c r="F214" s="35"/>
      <c r="G214" s="52"/>
      <c r="H214" s="54">
        <v>10.58</v>
      </c>
      <c r="I214" s="20"/>
      <c r="J214" s="53">
        <v>83</v>
      </c>
      <c r="K214" s="54">
        <v>73.849999999999994</v>
      </c>
      <c r="L214" s="18"/>
    </row>
    <row r="215" spans="1:12" ht="13.9" x14ac:dyDescent="0.4">
      <c r="A215" s="33"/>
      <c r="B215" s="34"/>
      <c r="C215" s="34" t="s">
        <v>336</v>
      </c>
      <c r="D215" s="22" t="s">
        <v>337</v>
      </c>
      <c r="E215" s="23">
        <v>9.92</v>
      </c>
      <c r="F215" s="24"/>
      <c r="G215" s="27" t="s">
        <v>376</v>
      </c>
      <c r="H215" s="26"/>
      <c r="I215" s="27"/>
      <c r="J215" s="27"/>
      <c r="K215" s="26"/>
      <c r="L215" s="30">
        <v>1.2896000000000001</v>
      </c>
    </row>
    <row r="216" spans="1:12" ht="13.9" x14ac:dyDescent="0.4">
      <c r="A216" s="57"/>
      <c r="B216" s="57"/>
      <c r="C216" s="57"/>
      <c r="D216" s="57"/>
      <c r="E216" s="57"/>
      <c r="F216" s="57"/>
      <c r="G216" s="80">
        <v>48.64</v>
      </c>
      <c r="H216" s="80"/>
      <c r="I216" s="57"/>
      <c r="J216" s="80">
        <v>339.47</v>
      </c>
      <c r="K216" s="80"/>
      <c r="L216" s="29">
        <v>1.2896000000000001</v>
      </c>
    </row>
    <row r="217" spans="1:12" ht="51.75" x14ac:dyDescent="0.4">
      <c r="A217" s="31" t="s">
        <v>427</v>
      </c>
      <c r="B217" s="32" t="s">
        <v>428</v>
      </c>
      <c r="C217" s="32" t="s">
        <v>429</v>
      </c>
      <c r="D217" s="16" t="s">
        <v>425</v>
      </c>
      <c r="E217" s="56">
        <v>0.1</v>
      </c>
      <c r="F217" s="17">
        <v>278.09000000000003</v>
      </c>
      <c r="G217" s="52"/>
      <c r="H217" s="54"/>
      <c r="I217" s="52" t="s">
        <v>375</v>
      </c>
      <c r="J217" s="52"/>
      <c r="K217" s="54"/>
      <c r="L217" s="18"/>
    </row>
    <row r="218" spans="1:12" x14ac:dyDescent="0.35">
      <c r="A218" s="57"/>
      <c r="B218" s="57"/>
      <c r="C218" s="11" t="s">
        <v>430</v>
      </c>
      <c r="D218" s="57"/>
      <c r="E218" s="57"/>
      <c r="F218" s="57"/>
      <c r="G218" s="57"/>
      <c r="H218" s="57"/>
      <c r="I218" s="57"/>
      <c r="J218" s="57"/>
      <c r="K218" s="57"/>
      <c r="L218" s="57"/>
    </row>
    <row r="219" spans="1:12" ht="13.9" x14ac:dyDescent="0.4">
      <c r="A219" s="31"/>
      <c r="B219" s="32"/>
      <c r="C219" s="32" t="s">
        <v>330</v>
      </c>
      <c r="D219" s="16"/>
      <c r="E219" s="56"/>
      <c r="F219" s="17">
        <v>139.72</v>
      </c>
      <c r="G219" s="52" t="s">
        <v>376</v>
      </c>
      <c r="H219" s="54">
        <v>18.16</v>
      </c>
      <c r="I219" s="52"/>
      <c r="J219" s="52">
        <v>6.98</v>
      </c>
      <c r="K219" s="54">
        <v>126.78</v>
      </c>
      <c r="L219" s="18"/>
    </row>
    <row r="220" spans="1:12" ht="13.9" x14ac:dyDescent="0.4">
      <c r="A220" s="31"/>
      <c r="B220" s="32"/>
      <c r="C220" s="32" t="s">
        <v>126</v>
      </c>
      <c r="D220" s="16"/>
      <c r="E220" s="56"/>
      <c r="F220" s="17">
        <v>118.68</v>
      </c>
      <c r="G220" s="52" t="s">
        <v>376</v>
      </c>
      <c r="H220" s="54">
        <v>15.43</v>
      </c>
      <c r="I220" s="52"/>
      <c r="J220" s="52">
        <v>6.98</v>
      </c>
      <c r="K220" s="54">
        <v>107.69</v>
      </c>
      <c r="L220" s="18"/>
    </row>
    <row r="221" spans="1:12" ht="13.9" x14ac:dyDescent="0.4">
      <c r="A221" s="31"/>
      <c r="B221" s="32"/>
      <c r="C221" s="32" t="s">
        <v>331</v>
      </c>
      <c r="D221" s="16"/>
      <c r="E221" s="56"/>
      <c r="F221" s="17">
        <v>9.1199999999999992</v>
      </c>
      <c r="G221" s="52" t="s">
        <v>376</v>
      </c>
      <c r="H221" s="19">
        <v>1.19</v>
      </c>
      <c r="I221" s="52"/>
      <c r="J221" s="52">
        <v>6.98</v>
      </c>
      <c r="K221" s="19">
        <v>8.2799999999999994</v>
      </c>
      <c r="L221" s="18"/>
    </row>
    <row r="222" spans="1:12" ht="13.9" x14ac:dyDescent="0.4">
      <c r="A222" s="31"/>
      <c r="B222" s="32"/>
      <c r="C222" s="32" t="s">
        <v>332</v>
      </c>
      <c r="D222" s="16"/>
      <c r="E222" s="56"/>
      <c r="F222" s="17">
        <v>19.690000000000001</v>
      </c>
      <c r="G222" s="52" t="s">
        <v>5</v>
      </c>
      <c r="H222" s="54">
        <v>1.97</v>
      </c>
      <c r="I222" s="52"/>
      <c r="J222" s="52">
        <v>6.98</v>
      </c>
      <c r="K222" s="54">
        <v>13.74</v>
      </c>
      <c r="L222" s="18"/>
    </row>
    <row r="223" spans="1:12" ht="13.9" x14ac:dyDescent="0.4">
      <c r="A223" s="31"/>
      <c r="B223" s="32"/>
      <c r="C223" s="32" t="s">
        <v>333</v>
      </c>
      <c r="D223" s="16" t="s">
        <v>334</v>
      </c>
      <c r="E223" s="56">
        <v>128</v>
      </c>
      <c r="F223" s="35"/>
      <c r="G223" s="52"/>
      <c r="H223" s="54">
        <v>24.77</v>
      </c>
      <c r="I223" s="20"/>
      <c r="J223" s="53">
        <v>128</v>
      </c>
      <c r="K223" s="54">
        <v>172.88</v>
      </c>
      <c r="L223" s="18"/>
    </row>
    <row r="224" spans="1:12" ht="13.9" x14ac:dyDescent="0.4">
      <c r="A224" s="31"/>
      <c r="B224" s="32"/>
      <c r="C224" s="32" t="s">
        <v>335</v>
      </c>
      <c r="D224" s="16" t="s">
        <v>334</v>
      </c>
      <c r="E224" s="56">
        <v>83</v>
      </c>
      <c r="F224" s="35"/>
      <c r="G224" s="52"/>
      <c r="H224" s="54">
        <v>16.059999999999999</v>
      </c>
      <c r="I224" s="20"/>
      <c r="J224" s="53">
        <v>83</v>
      </c>
      <c r="K224" s="54">
        <v>112.1</v>
      </c>
      <c r="L224" s="18"/>
    </row>
    <row r="225" spans="1:12" ht="13.9" x14ac:dyDescent="0.4">
      <c r="A225" s="33"/>
      <c r="B225" s="34"/>
      <c r="C225" s="34" t="s">
        <v>336</v>
      </c>
      <c r="D225" s="22" t="s">
        <v>337</v>
      </c>
      <c r="E225" s="23">
        <v>15.04</v>
      </c>
      <c r="F225" s="24"/>
      <c r="G225" s="27" t="s">
        <v>376</v>
      </c>
      <c r="H225" s="26"/>
      <c r="I225" s="27"/>
      <c r="J225" s="27"/>
      <c r="K225" s="26"/>
      <c r="L225" s="30">
        <v>1.9552</v>
      </c>
    </row>
    <row r="226" spans="1:12" ht="13.9" x14ac:dyDescent="0.4">
      <c r="A226" s="57"/>
      <c r="B226" s="57"/>
      <c r="C226" s="57"/>
      <c r="D226" s="57"/>
      <c r="E226" s="57"/>
      <c r="F226" s="57"/>
      <c r="G226" s="80">
        <v>76.39</v>
      </c>
      <c r="H226" s="80"/>
      <c r="I226" s="57"/>
      <c r="J226" s="80">
        <v>533.19000000000005</v>
      </c>
      <c r="K226" s="80"/>
      <c r="L226" s="29">
        <v>1.9552</v>
      </c>
    </row>
    <row r="227" spans="1:12" ht="51.75" x14ac:dyDescent="0.4">
      <c r="A227" s="31" t="s">
        <v>431</v>
      </c>
      <c r="B227" s="32" t="s">
        <v>432</v>
      </c>
      <c r="C227" s="32" t="s">
        <v>433</v>
      </c>
      <c r="D227" s="16" t="s">
        <v>374</v>
      </c>
      <c r="E227" s="56">
        <v>2</v>
      </c>
      <c r="F227" s="17">
        <v>55.040000000000006</v>
      </c>
      <c r="G227" s="52"/>
      <c r="H227" s="54"/>
      <c r="I227" s="52" t="s">
        <v>375</v>
      </c>
      <c r="J227" s="52"/>
      <c r="K227" s="54"/>
      <c r="L227" s="18"/>
    </row>
    <row r="228" spans="1:12" ht="13.9" x14ac:dyDescent="0.4">
      <c r="A228" s="31"/>
      <c r="B228" s="32"/>
      <c r="C228" s="32" t="s">
        <v>330</v>
      </c>
      <c r="D228" s="16"/>
      <c r="E228" s="56"/>
      <c r="F228" s="17">
        <v>5.88</v>
      </c>
      <c r="G228" s="52" t="s">
        <v>376</v>
      </c>
      <c r="H228" s="54">
        <v>15.29</v>
      </c>
      <c r="I228" s="52"/>
      <c r="J228" s="52">
        <v>6.98</v>
      </c>
      <c r="K228" s="54">
        <v>106.71</v>
      </c>
      <c r="L228" s="18"/>
    </row>
    <row r="229" spans="1:12" ht="13.9" x14ac:dyDescent="0.4">
      <c r="A229" s="31"/>
      <c r="B229" s="32"/>
      <c r="C229" s="32" t="s">
        <v>126</v>
      </c>
      <c r="D229" s="16"/>
      <c r="E229" s="56"/>
      <c r="F229" s="17">
        <v>46.89</v>
      </c>
      <c r="G229" s="52" t="s">
        <v>376</v>
      </c>
      <c r="H229" s="54">
        <v>121.91</v>
      </c>
      <c r="I229" s="52"/>
      <c r="J229" s="52">
        <v>6.98</v>
      </c>
      <c r="K229" s="54">
        <v>850.96</v>
      </c>
      <c r="L229" s="18"/>
    </row>
    <row r="230" spans="1:12" ht="13.9" x14ac:dyDescent="0.4">
      <c r="A230" s="31"/>
      <c r="B230" s="32"/>
      <c r="C230" s="32" t="s">
        <v>331</v>
      </c>
      <c r="D230" s="16"/>
      <c r="E230" s="56"/>
      <c r="F230" s="17">
        <v>4.7300000000000004</v>
      </c>
      <c r="G230" s="52" t="s">
        <v>376</v>
      </c>
      <c r="H230" s="19">
        <v>12.3</v>
      </c>
      <c r="I230" s="52"/>
      <c r="J230" s="52">
        <v>6.98</v>
      </c>
      <c r="K230" s="19">
        <v>85.84</v>
      </c>
      <c r="L230" s="18"/>
    </row>
    <row r="231" spans="1:12" ht="13.9" x14ac:dyDescent="0.4">
      <c r="A231" s="31"/>
      <c r="B231" s="32"/>
      <c r="C231" s="32" t="s">
        <v>332</v>
      </c>
      <c r="D231" s="16"/>
      <c r="E231" s="56"/>
      <c r="F231" s="17">
        <v>2.27</v>
      </c>
      <c r="G231" s="52" t="s">
        <v>5</v>
      </c>
      <c r="H231" s="54">
        <v>4.54</v>
      </c>
      <c r="I231" s="52"/>
      <c r="J231" s="52">
        <v>6.98</v>
      </c>
      <c r="K231" s="54">
        <v>31.69</v>
      </c>
      <c r="L231" s="18"/>
    </row>
    <row r="232" spans="1:12" ht="13.9" x14ac:dyDescent="0.4">
      <c r="A232" s="31"/>
      <c r="B232" s="32"/>
      <c r="C232" s="32" t="s">
        <v>333</v>
      </c>
      <c r="D232" s="16" t="s">
        <v>334</v>
      </c>
      <c r="E232" s="56">
        <v>130</v>
      </c>
      <c r="F232" s="35"/>
      <c r="G232" s="52"/>
      <c r="H232" s="54">
        <v>35.869999999999997</v>
      </c>
      <c r="I232" s="20"/>
      <c r="J232" s="53">
        <v>130</v>
      </c>
      <c r="K232" s="54">
        <v>250.32</v>
      </c>
      <c r="L232" s="18"/>
    </row>
    <row r="233" spans="1:12" ht="13.9" x14ac:dyDescent="0.4">
      <c r="A233" s="31"/>
      <c r="B233" s="32"/>
      <c r="C233" s="32" t="s">
        <v>335</v>
      </c>
      <c r="D233" s="16" t="s">
        <v>334</v>
      </c>
      <c r="E233" s="56">
        <v>89</v>
      </c>
      <c r="F233" s="35"/>
      <c r="G233" s="52"/>
      <c r="H233" s="54">
        <v>24.56</v>
      </c>
      <c r="I233" s="20"/>
      <c r="J233" s="53">
        <v>89</v>
      </c>
      <c r="K233" s="54">
        <v>171.37</v>
      </c>
      <c r="L233" s="18"/>
    </row>
    <row r="234" spans="1:12" ht="13.9" x14ac:dyDescent="0.4">
      <c r="A234" s="31"/>
      <c r="B234" s="32"/>
      <c r="C234" s="32" t="s">
        <v>336</v>
      </c>
      <c r="D234" s="16" t="s">
        <v>337</v>
      </c>
      <c r="E234" s="56">
        <v>0.53</v>
      </c>
      <c r="F234" s="17"/>
      <c r="G234" s="52" t="s">
        <v>376</v>
      </c>
      <c r="H234" s="54"/>
      <c r="I234" s="52"/>
      <c r="J234" s="52"/>
      <c r="K234" s="54"/>
      <c r="L234" s="21">
        <v>1.3780000000000001</v>
      </c>
    </row>
    <row r="235" spans="1:12" ht="40.5" x14ac:dyDescent="0.4">
      <c r="A235" s="33" t="s">
        <v>434</v>
      </c>
      <c r="B235" s="34" t="s">
        <v>435</v>
      </c>
      <c r="C235" s="34" t="s">
        <v>436</v>
      </c>
      <c r="D235" s="22" t="s">
        <v>394</v>
      </c>
      <c r="E235" s="23">
        <v>2</v>
      </c>
      <c r="F235" s="24">
        <v>60.57</v>
      </c>
      <c r="G235" s="25" t="s">
        <v>5</v>
      </c>
      <c r="H235" s="26">
        <v>121.14</v>
      </c>
      <c r="I235" s="27"/>
      <c r="J235" s="27">
        <v>6.98</v>
      </c>
      <c r="K235" s="26">
        <v>845.56</v>
      </c>
      <c r="L235" s="28"/>
    </row>
    <row r="236" spans="1:12" ht="13.9" x14ac:dyDescent="0.4">
      <c r="A236" s="57"/>
      <c r="B236" s="57"/>
      <c r="C236" s="57"/>
      <c r="D236" s="57"/>
      <c r="E236" s="57"/>
      <c r="F236" s="57"/>
      <c r="G236" s="80">
        <v>323.31</v>
      </c>
      <c r="H236" s="80"/>
      <c r="I236" s="57"/>
      <c r="J236" s="80">
        <v>2256.61</v>
      </c>
      <c r="K236" s="80"/>
      <c r="L236" s="29">
        <v>1.3780000000000001</v>
      </c>
    </row>
    <row r="237" spans="1:12" ht="51.75" x14ac:dyDescent="0.4">
      <c r="A237" s="31" t="s">
        <v>437</v>
      </c>
      <c r="B237" s="32" t="s">
        <v>438</v>
      </c>
      <c r="C237" s="32" t="s">
        <v>439</v>
      </c>
      <c r="D237" s="16" t="s">
        <v>425</v>
      </c>
      <c r="E237" s="56">
        <v>0.1</v>
      </c>
      <c r="F237" s="17">
        <v>348.02</v>
      </c>
      <c r="G237" s="52"/>
      <c r="H237" s="54"/>
      <c r="I237" s="52" t="s">
        <v>375</v>
      </c>
      <c r="J237" s="52"/>
      <c r="K237" s="54"/>
      <c r="L237" s="18"/>
    </row>
    <row r="238" spans="1:12" x14ac:dyDescent="0.35">
      <c r="A238" s="57"/>
      <c r="B238" s="57"/>
      <c r="C238" s="11" t="s">
        <v>430</v>
      </c>
      <c r="D238" s="57"/>
      <c r="E238" s="57"/>
      <c r="F238" s="57"/>
      <c r="G238" s="57"/>
      <c r="H238" s="57"/>
      <c r="I238" s="57"/>
      <c r="J238" s="57"/>
      <c r="K238" s="57"/>
      <c r="L238" s="57"/>
    </row>
    <row r="239" spans="1:12" ht="13.9" x14ac:dyDescent="0.4">
      <c r="A239" s="31"/>
      <c r="B239" s="32"/>
      <c r="C239" s="32" t="s">
        <v>330</v>
      </c>
      <c r="D239" s="16"/>
      <c r="E239" s="56"/>
      <c r="F239" s="17">
        <v>165.08</v>
      </c>
      <c r="G239" s="52" t="s">
        <v>376</v>
      </c>
      <c r="H239" s="54">
        <v>21.46</v>
      </c>
      <c r="I239" s="52"/>
      <c r="J239" s="52">
        <v>6.98</v>
      </c>
      <c r="K239" s="54">
        <v>149.79</v>
      </c>
      <c r="L239" s="18"/>
    </row>
    <row r="240" spans="1:12" ht="13.9" x14ac:dyDescent="0.4">
      <c r="A240" s="31"/>
      <c r="B240" s="32"/>
      <c r="C240" s="32" t="s">
        <v>126</v>
      </c>
      <c r="D240" s="16"/>
      <c r="E240" s="56"/>
      <c r="F240" s="17">
        <v>153.93</v>
      </c>
      <c r="G240" s="52" t="s">
        <v>376</v>
      </c>
      <c r="H240" s="54">
        <v>20.010000000000002</v>
      </c>
      <c r="I240" s="52"/>
      <c r="J240" s="52">
        <v>6.98</v>
      </c>
      <c r="K240" s="54">
        <v>139.68</v>
      </c>
      <c r="L240" s="18"/>
    </row>
    <row r="241" spans="1:12" ht="13.9" x14ac:dyDescent="0.4">
      <c r="A241" s="31"/>
      <c r="B241" s="32"/>
      <c r="C241" s="32" t="s">
        <v>331</v>
      </c>
      <c r="D241" s="16"/>
      <c r="E241" s="56"/>
      <c r="F241" s="17">
        <v>9.68</v>
      </c>
      <c r="G241" s="52" t="s">
        <v>376</v>
      </c>
      <c r="H241" s="19">
        <v>1.26</v>
      </c>
      <c r="I241" s="52"/>
      <c r="J241" s="52">
        <v>6.98</v>
      </c>
      <c r="K241" s="19">
        <v>8.7799999999999994</v>
      </c>
      <c r="L241" s="18"/>
    </row>
    <row r="242" spans="1:12" ht="13.9" x14ac:dyDescent="0.4">
      <c r="A242" s="31"/>
      <c r="B242" s="32"/>
      <c r="C242" s="32" t="s">
        <v>332</v>
      </c>
      <c r="D242" s="16"/>
      <c r="E242" s="56"/>
      <c r="F242" s="17">
        <v>29.01</v>
      </c>
      <c r="G242" s="52" t="s">
        <v>5</v>
      </c>
      <c r="H242" s="54">
        <v>2.9</v>
      </c>
      <c r="I242" s="52"/>
      <c r="J242" s="52">
        <v>6.98</v>
      </c>
      <c r="K242" s="54">
        <v>20.25</v>
      </c>
      <c r="L242" s="18"/>
    </row>
    <row r="243" spans="1:12" ht="13.9" x14ac:dyDescent="0.4">
      <c r="A243" s="31"/>
      <c r="B243" s="32"/>
      <c r="C243" s="32" t="s">
        <v>333</v>
      </c>
      <c r="D243" s="16" t="s">
        <v>334</v>
      </c>
      <c r="E243" s="56">
        <v>128</v>
      </c>
      <c r="F243" s="35"/>
      <c r="G243" s="52"/>
      <c r="H243" s="54">
        <v>29.08</v>
      </c>
      <c r="I243" s="20"/>
      <c r="J243" s="53">
        <v>128</v>
      </c>
      <c r="K243" s="54">
        <v>202.97</v>
      </c>
      <c r="L243" s="18"/>
    </row>
    <row r="244" spans="1:12" ht="13.9" x14ac:dyDescent="0.4">
      <c r="A244" s="31"/>
      <c r="B244" s="32"/>
      <c r="C244" s="32" t="s">
        <v>335</v>
      </c>
      <c r="D244" s="16" t="s">
        <v>334</v>
      </c>
      <c r="E244" s="56">
        <v>83</v>
      </c>
      <c r="F244" s="35"/>
      <c r="G244" s="52"/>
      <c r="H244" s="54">
        <v>18.86</v>
      </c>
      <c r="I244" s="20"/>
      <c r="J244" s="53">
        <v>83</v>
      </c>
      <c r="K244" s="54">
        <v>131.61000000000001</v>
      </c>
      <c r="L244" s="18"/>
    </row>
    <row r="245" spans="1:12" ht="13.9" x14ac:dyDescent="0.4">
      <c r="A245" s="33"/>
      <c r="B245" s="34"/>
      <c r="C245" s="34" t="s">
        <v>336</v>
      </c>
      <c r="D245" s="22" t="s">
        <v>337</v>
      </c>
      <c r="E245" s="23">
        <v>17.77</v>
      </c>
      <c r="F245" s="24"/>
      <c r="G245" s="27" t="s">
        <v>376</v>
      </c>
      <c r="H245" s="26"/>
      <c r="I245" s="27"/>
      <c r="J245" s="27"/>
      <c r="K245" s="26"/>
      <c r="L245" s="30">
        <v>2.3100999999999998</v>
      </c>
    </row>
    <row r="246" spans="1:12" ht="13.9" x14ac:dyDescent="0.4">
      <c r="A246" s="57"/>
      <c r="B246" s="57"/>
      <c r="C246" s="57"/>
      <c r="D246" s="57"/>
      <c r="E246" s="57"/>
      <c r="F246" s="57"/>
      <c r="G246" s="80">
        <v>92.309999999999988</v>
      </c>
      <c r="H246" s="80"/>
      <c r="I246" s="57"/>
      <c r="J246" s="80">
        <v>644.30000000000007</v>
      </c>
      <c r="K246" s="80"/>
      <c r="L246" s="29">
        <v>2.3100999999999998</v>
      </c>
    </row>
    <row r="247" spans="1:12" ht="51.75" x14ac:dyDescent="0.4">
      <c r="A247" s="31" t="s">
        <v>440</v>
      </c>
      <c r="B247" s="32" t="s">
        <v>441</v>
      </c>
      <c r="C247" s="32" t="s">
        <v>442</v>
      </c>
      <c r="D247" s="16" t="s">
        <v>374</v>
      </c>
      <c r="E247" s="56">
        <v>2</v>
      </c>
      <c r="F247" s="17">
        <v>63</v>
      </c>
      <c r="G247" s="52"/>
      <c r="H247" s="54"/>
      <c r="I247" s="52" t="s">
        <v>375</v>
      </c>
      <c r="J247" s="52"/>
      <c r="K247" s="54"/>
      <c r="L247" s="18"/>
    </row>
    <row r="248" spans="1:12" ht="13.9" x14ac:dyDescent="0.4">
      <c r="A248" s="31"/>
      <c r="B248" s="32"/>
      <c r="C248" s="32" t="s">
        <v>330</v>
      </c>
      <c r="D248" s="16"/>
      <c r="E248" s="56"/>
      <c r="F248" s="17">
        <v>7.76</v>
      </c>
      <c r="G248" s="52" t="s">
        <v>376</v>
      </c>
      <c r="H248" s="54">
        <v>20.18</v>
      </c>
      <c r="I248" s="52"/>
      <c r="J248" s="52">
        <v>6.98</v>
      </c>
      <c r="K248" s="54">
        <v>140.83000000000001</v>
      </c>
      <c r="L248" s="18"/>
    </row>
    <row r="249" spans="1:12" ht="13.9" x14ac:dyDescent="0.4">
      <c r="A249" s="31"/>
      <c r="B249" s="32"/>
      <c r="C249" s="32" t="s">
        <v>126</v>
      </c>
      <c r="D249" s="16"/>
      <c r="E249" s="56"/>
      <c r="F249" s="17">
        <v>52.25</v>
      </c>
      <c r="G249" s="52" t="s">
        <v>376</v>
      </c>
      <c r="H249" s="54">
        <v>135.85</v>
      </c>
      <c r="I249" s="52"/>
      <c r="J249" s="52">
        <v>6.98</v>
      </c>
      <c r="K249" s="54">
        <v>948.23</v>
      </c>
      <c r="L249" s="18"/>
    </row>
    <row r="250" spans="1:12" ht="13.9" x14ac:dyDescent="0.4">
      <c r="A250" s="31"/>
      <c r="B250" s="32"/>
      <c r="C250" s="32" t="s">
        <v>331</v>
      </c>
      <c r="D250" s="16"/>
      <c r="E250" s="56"/>
      <c r="F250" s="17">
        <v>5.27</v>
      </c>
      <c r="G250" s="52" t="s">
        <v>376</v>
      </c>
      <c r="H250" s="19">
        <v>13.7</v>
      </c>
      <c r="I250" s="52"/>
      <c r="J250" s="52">
        <v>6.98</v>
      </c>
      <c r="K250" s="19">
        <v>95.64</v>
      </c>
      <c r="L250" s="18"/>
    </row>
    <row r="251" spans="1:12" ht="13.9" x14ac:dyDescent="0.4">
      <c r="A251" s="31"/>
      <c r="B251" s="32"/>
      <c r="C251" s="32" t="s">
        <v>332</v>
      </c>
      <c r="D251" s="16"/>
      <c r="E251" s="56"/>
      <c r="F251" s="17">
        <v>2.99</v>
      </c>
      <c r="G251" s="52" t="s">
        <v>5</v>
      </c>
      <c r="H251" s="54">
        <v>5.98</v>
      </c>
      <c r="I251" s="52"/>
      <c r="J251" s="52">
        <v>6.98</v>
      </c>
      <c r="K251" s="54">
        <v>41.74</v>
      </c>
      <c r="L251" s="18"/>
    </row>
    <row r="252" spans="1:12" ht="13.9" x14ac:dyDescent="0.4">
      <c r="A252" s="31"/>
      <c r="B252" s="32"/>
      <c r="C252" s="32" t="s">
        <v>333</v>
      </c>
      <c r="D252" s="16" t="s">
        <v>334</v>
      </c>
      <c r="E252" s="56">
        <v>130</v>
      </c>
      <c r="F252" s="35"/>
      <c r="G252" s="52"/>
      <c r="H252" s="54">
        <v>44.04</v>
      </c>
      <c r="I252" s="20"/>
      <c r="J252" s="53">
        <v>130</v>
      </c>
      <c r="K252" s="54">
        <v>307.41000000000003</v>
      </c>
      <c r="L252" s="18"/>
    </row>
    <row r="253" spans="1:12" ht="13.9" x14ac:dyDescent="0.4">
      <c r="A253" s="31"/>
      <c r="B253" s="32"/>
      <c r="C253" s="32" t="s">
        <v>335</v>
      </c>
      <c r="D253" s="16" t="s">
        <v>334</v>
      </c>
      <c r="E253" s="56">
        <v>89</v>
      </c>
      <c r="F253" s="35"/>
      <c r="G253" s="52"/>
      <c r="H253" s="54">
        <v>30.15</v>
      </c>
      <c r="I253" s="20"/>
      <c r="J253" s="53">
        <v>89</v>
      </c>
      <c r="K253" s="54">
        <v>210.46</v>
      </c>
      <c r="L253" s="18"/>
    </row>
    <row r="254" spans="1:12" ht="13.9" x14ac:dyDescent="0.4">
      <c r="A254" s="31"/>
      <c r="B254" s="32"/>
      <c r="C254" s="32" t="s">
        <v>336</v>
      </c>
      <c r="D254" s="16" t="s">
        <v>337</v>
      </c>
      <c r="E254" s="56">
        <v>0.7</v>
      </c>
      <c r="F254" s="17"/>
      <c r="G254" s="52" t="s">
        <v>376</v>
      </c>
      <c r="H254" s="54"/>
      <c r="I254" s="52"/>
      <c r="J254" s="52"/>
      <c r="K254" s="54"/>
      <c r="L254" s="21">
        <v>1.8199999999999998</v>
      </c>
    </row>
    <row r="255" spans="1:12" ht="40.5" x14ac:dyDescent="0.4">
      <c r="A255" s="33" t="s">
        <v>443</v>
      </c>
      <c r="B255" s="34" t="s">
        <v>444</v>
      </c>
      <c r="C255" s="34" t="s">
        <v>445</v>
      </c>
      <c r="D255" s="22" t="s">
        <v>394</v>
      </c>
      <c r="E255" s="23">
        <v>2</v>
      </c>
      <c r="F255" s="24">
        <v>70.150000000000006</v>
      </c>
      <c r="G255" s="25" t="s">
        <v>5</v>
      </c>
      <c r="H255" s="26">
        <v>140.30000000000001</v>
      </c>
      <c r="I255" s="27"/>
      <c r="J255" s="27">
        <v>6.98</v>
      </c>
      <c r="K255" s="26">
        <v>979.29</v>
      </c>
      <c r="L255" s="28"/>
    </row>
    <row r="256" spans="1:12" ht="13.9" x14ac:dyDescent="0.4">
      <c r="A256" s="57"/>
      <c r="B256" s="57"/>
      <c r="C256" s="57"/>
      <c r="D256" s="57"/>
      <c r="E256" s="57"/>
      <c r="F256" s="57"/>
      <c r="G256" s="80">
        <v>376.5</v>
      </c>
      <c r="H256" s="80"/>
      <c r="I256" s="57"/>
      <c r="J256" s="80">
        <v>2627.96</v>
      </c>
      <c r="K256" s="80"/>
      <c r="L256" s="29">
        <v>1.8199999999999998</v>
      </c>
    </row>
    <row r="257" spans="1:12" ht="51.75" x14ac:dyDescent="0.4">
      <c r="A257" s="31" t="s">
        <v>446</v>
      </c>
      <c r="B257" s="32" t="s">
        <v>447</v>
      </c>
      <c r="C257" s="32" t="s">
        <v>448</v>
      </c>
      <c r="D257" s="16" t="s">
        <v>425</v>
      </c>
      <c r="E257" s="56">
        <v>0.1</v>
      </c>
      <c r="F257" s="17">
        <v>843.92000000000007</v>
      </c>
      <c r="G257" s="52"/>
      <c r="H257" s="54"/>
      <c r="I257" s="52" t="s">
        <v>375</v>
      </c>
      <c r="J257" s="52"/>
      <c r="K257" s="54"/>
      <c r="L257" s="18"/>
    </row>
    <row r="258" spans="1:12" x14ac:dyDescent="0.35">
      <c r="A258" s="57"/>
      <c r="B258" s="57"/>
      <c r="C258" s="11" t="s">
        <v>430</v>
      </c>
      <c r="D258" s="57"/>
      <c r="E258" s="57"/>
      <c r="F258" s="57"/>
      <c r="G258" s="57"/>
      <c r="H258" s="57"/>
      <c r="I258" s="57"/>
      <c r="J258" s="57"/>
      <c r="K258" s="57"/>
      <c r="L258" s="57"/>
    </row>
    <row r="259" spans="1:12" ht="13.9" x14ac:dyDescent="0.4">
      <c r="A259" s="31"/>
      <c r="B259" s="32"/>
      <c r="C259" s="32" t="s">
        <v>330</v>
      </c>
      <c r="D259" s="16"/>
      <c r="E259" s="56"/>
      <c r="F259" s="17">
        <v>490.14</v>
      </c>
      <c r="G259" s="52" t="s">
        <v>376</v>
      </c>
      <c r="H259" s="54">
        <v>63.72</v>
      </c>
      <c r="I259" s="52"/>
      <c r="J259" s="52">
        <v>6.98</v>
      </c>
      <c r="K259" s="54">
        <v>444.75</v>
      </c>
      <c r="L259" s="18"/>
    </row>
    <row r="260" spans="1:12" ht="13.9" x14ac:dyDescent="0.4">
      <c r="A260" s="31"/>
      <c r="B260" s="32"/>
      <c r="C260" s="32" t="s">
        <v>126</v>
      </c>
      <c r="D260" s="16"/>
      <c r="E260" s="56"/>
      <c r="F260" s="17">
        <v>304.04000000000002</v>
      </c>
      <c r="G260" s="52" t="s">
        <v>376</v>
      </c>
      <c r="H260" s="54">
        <v>39.53</v>
      </c>
      <c r="I260" s="52"/>
      <c r="J260" s="52">
        <v>6.98</v>
      </c>
      <c r="K260" s="54">
        <v>275.89</v>
      </c>
      <c r="L260" s="18"/>
    </row>
    <row r="261" spans="1:12" ht="13.9" x14ac:dyDescent="0.4">
      <c r="A261" s="31"/>
      <c r="B261" s="32"/>
      <c r="C261" s="32" t="s">
        <v>331</v>
      </c>
      <c r="D261" s="16"/>
      <c r="E261" s="56"/>
      <c r="F261" s="17">
        <v>24.53</v>
      </c>
      <c r="G261" s="52" t="s">
        <v>376</v>
      </c>
      <c r="H261" s="19">
        <v>3.19</v>
      </c>
      <c r="I261" s="52"/>
      <c r="J261" s="52">
        <v>6.98</v>
      </c>
      <c r="K261" s="19">
        <v>22.26</v>
      </c>
      <c r="L261" s="18"/>
    </row>
    <row r="262" spans="1:12" ht="13.9" x14ac:dyDescent="0.4">
      <c r="A262" s="31"/>
      <c r="B262" s="32"/>
      <c r="C262" s="32" t="s">
        <v>332</v>
      </c>
      <c r="D262" s="16"/>
      <c r="E262" s="56"/>
      <c r="F262" s="17">
        <v>49.74</v>
      </c>
      <c r="G262" s="52" t="s">
        <v>5</v>
      </c>
      <c r="H262" s="54">
        <v>4.97</v>
      </c>
      <c r="I262" s="52"/>
      <c r="J262" s="52">
        <v>6.98</v>
      </c>
      <c r="K262" s="54">
        <v>34.72</v>
      </c>
      <c r="L262" s="18"/>
    </row>
    <row r="263" spans="1:12" ht="13.9" x14ac:dyDescent="0.4">
      <c r="A263" s="31"/>
      <c r="B263" s="32"/>
      <c r="C263" s="32" t="s">
        <v>333</v>
      </c>
      <c r="D263" s="16" t="s">
        <v>334</v>
      </c>
      <c r="E263" s="56">
        <v>128</v>
      </c>
      <c r="F263" s="35"/>
      <c r="G263" s="52"/>
      <c r="H263" s="54">
        <v>85.64</v>
      </c>
      <c r="I263" s="20"/>
      <c r="J263" s="53">
        <v>128</v>
      </c>
      <c r="K263" s="54">
        <v>597.77</v>
      </c>
      <c r="L263" s="18"/>
    </row>
    <row r="264" spans="1:12" ht="13.9" x14ac:dyDescent="0.4">
      <c r="A264" s="31"/>
      <c r="B264" s="32"/>
      <c r="C264" s="32" t="s">
        <v>335</v>
      </c>
      <c r="D264" s="16" t="s">
        <v>334</v>
      </c>
      <c r="E264" s="56">
        <v>83</v>
      </c>
      <c r="F264" s="35"/>
      <c r="G264" s="52"/>
      <c r="H264" s="54">
        <v>55.54</v>
      </c>
      <c r="I264" s="20"/>
      <c r="J264" s="53">
        <v>83</v>
      </c>
      <c r="K264" s="54">
        <v>387.62</v>
      </c>
      <c r="L264" s="18"/>
    </row>
    <row r="265" spans="1:12" ht="13.9" x14ac:dyDescent="0.4">
      <c r="A265" s="33"/>
      <c r="B265" s="34"/>
      <c r="C265" s="34" t="s">
        <v>336</v>
      </c>
      <c r="D265" s="22" t="s">
        <v>337</v>
      </c>
      <c r="E265" s="23">
        <v>52.76</v>
      </c>
      <c r="F265" s="24"/>
      <c r="G265" s="27" t="s">
        <v>376</v>
      </c>
      <c r="H265" s="26"/>
      <c r="I265" s="27"/>
      <c r="J265" s="27"/>
      <c r="K265" s="26"/>
      <c r="L265" s="30">
        <v>6.8587999999999996</v>
      </c>
    </row>
    <row r="266" spans="1:12" ht="13.9" x14ac:dyDescent="0.4">
      <c r="A266" s="57"/>
      <c r="B266" s="57"/>
      <c r="C266" s="57"/>
      <c r="D266" s="57"/>
      <c r="E266" s="57"/>
      <c r="F266" s="57"/>
      <c r="G266" s="80">
        <v>249.4</v>
      </c>
      <c r="H266" s="80"/>
      <c r="I266" s="57"/>
      <c r="J266" s="80">
        <v>1740.75</v>
      </c>
      <c r="K266" s="80"/>
      <c r="L266" s="29">
        <v>6.8587999999999996</v>
      </c>
    </row>
    <row r="267" spans="1:12" ht="51.75" x14ac:dyDescent="0.4">
      <c r="A267" s="31" t="s">
        <v>449</v>
      </c>
      <c r="B267" s="32" t="s">
        <v>450</v>
      </c>
      <c r="C267" s="32" t="s">
        <v>451</v>
      </c>
      <c r="D267" s="16" t="s">
        <v>374</v>
      </c>
      <c r="E267" s="56">
        <v>2</v>
      </c>
      <c r="F267" s="17">
        <v>93.09</v>
      </c>
      <c r="G267" s="52"/>
      <c r="H267" s="54"/>
      <c r="I267" s="52" t="s">
        <v>375</v>
      </c>
      <c r="J267" s="52"/>
      <c r="K267" s="54"/>
      <c r="L267" s="18"/>
    </row>
    <row r="268" spans="1:12" ht="13.9" x14ac:dyDescent="0.4">
      <c r="A268" s="31"/>
      <c r="B268" s="32"/>
      <c r="C268" s="32" t="s">
        <v>330</v>
      </c>
      <c r="D268" s="16"/>
      <c r="E268" s="56"/>
      <c r="F268" s="17">
        <v>11.53</v>
      </c>
      <c r="G268" s="52" t="s">
        <v>376</v>
      </c>
      <c r="H268" s="54">
        <v>29.98</v>
      </c>
      <c r="I268" s="52"/>
      <c r="J268" s="52">
        <v>6.98</v>
      </c>
      <c r="K268" s="54">
        <v>209.25</v>
      </c>
      <c r="L268" s="18"/>
    </row>
    <row r="269" spans="1:12" ht="13.9" x14ac:dyDescent="0.4">
      <c r="A269" s="31"/>
      <c r="B269" s="32"/>
      <c r="C269" s="32" t="s">
        <v>126</v>
      </c>
      <c r="D269" s="16"/>
      <c r="E269" s="56"/>
      <c r="F269" s="17">
        <v>77.02</v>
      </c>
      <c r="G269" s="52" t="s">
        <v>376</v>
      </c>
      <c r="H269" s="54">
        <v>200.25</v>
      </c>
      <c r="I269" s="52"/>
      <c r="J269" s="52">
        <v>6.98</v>
      </c>
      <c r="K269" s="54">
        <v>1397.76</v>
      </c>
      <c r="L269" s="18"/>
    </row>
    <row r="270" spans="1:12" ht="13.9" x14ac:dyDescent="0.4">
      <c r="A270" s="31"/>
      <c r="B270" s="32"/>
      <c r="C270" s="32" t="s">
        <v>331</v>
      </c>
      <c r="D270" s="16"/>
      <c r="E270" s="56"/>
      <c r="F270" s="17">
        <v>7.82</v>
      </c>
      <c r="G270" s="52" t="s">
        <v>376</v>
      </c>
      <c r="H270" s="19">
        <v>20.329999999999998</v>
      </c>
      <c r="I270" s="52"/>
      <c r="J270" s="52">
        <v>6.98</v>
      </c>
      <c r="K270" s="19">
        <v>141.91999999999999</v>
      </c>
      <c r="L270" s="18"/>
    </row>
    <row r="271" spans="1:12" ht="13.9" x14ac:dyDescent="0.4">
      <c r="A271" s="31"/>
      <c r="B271" s="32"/>
      <c r="C271" s="32" t="s">
        <v>332</v>
      </c>
      <c r="D271" s="16"/>
      <c r="E271" s="56"/>
      <c r="F271" s="17">
        <v>4.54</v>
      </c>
      <c r="G271" s="52" t="s">
        <v>5</v>
      </c>
      <c r="H271" s="54">
        <v>9.08</v>
      </c>
      <c r="I271" s="52"/>
      <c r="J271" s="52">
        <v>6.98</v>
      </c>
      <c r="K271" s="54">
        <v>63.38</v>
      </c>
      <c r="L271" s="18"/>
    </row>
    <row r="272" spans="1:12" ht="13.9" x14ac:dyDescent="0.4">
      <c r="A272" s="31"/>
      <c r="B272" s="32"/>
      <c r="C272" s="32" t="s">
        <v>333</v>
      </c>
      <c r="D272" s="16" t="s">
        <v>334</v>
      </c>
      <c r="E272" s="56">
        <v>130</v>
      </c>
      <c r="F272" s="35"/>
      <c r="G272" s="52"/>
      <c r="H272" s="54">
        <v>65.400000000000006</v>
      </c>
      <c r="I272" s="20"/>
      <c r="J272" s="53">
        <v>130</v>
      </c>
      <c r="K272" s="54">
        <v>456.52</v>
      </c>
      <c r="L272" s="18"/>
    </row>
    <row r="273" spans="1:12" ht="13.9" x14ac:dyDescent="0.4">
      <c r="A273" s="31"/>
      <c r="B273" s="32"/>
      <c r="C273" s="32" t="s">
        <v>335</v>
      </c>
      <c r="D273" s="16" t="s">
        <v>334</v>
      </c>
      <c r="E273" s="56">
        <v>89</v>
      </c>
      <c r="F273" s="35"/>
      <c r="G273" s="52"/>
      <c r="H273" s="54">
        <v>44.78</v>
      </c>
      <c r="I273" s="20"/>
      <c r="J273" s="53">
        <v>89</v>
      </c>
      <c r="K273" s="54">
        <v>312.54000000000002</v>
      </c>
      <c r="L273" s="18"/>
    </row>
    <row r="274" spans="1:12" ht="13.9" x14ac:dyDescent="0.4">
      <c r="A274" s="31"/>
      <c r="B274" s="32"/>
      <c r="C274" s="32" t="s">
        <v>336</v>
      </c>
      <c r="D274" s="16" t="s">
        <v>337</v>
      </c>
      <c r="E274" s="56">
        <v>1.04</v>
      </c>
      <c r="F274" s="17"/>
      <c r="G274" s="52" t="s">
        <v>376</v>
      </c>
      <c r="H274" s="54"/>
      <c r="I274" s="52"/>
      <c r="J274" s="52"/>
      <c r="K274" s="54"/>
      <c r="L274" s="21">
        <v>2.7040000000000002</v>
      </c>
    </row>
    <row r="275" spans="1:12" ht="40.5" x14ac:dyDescent="0.4">
      <c r="A275" s="33" t="s">
        <v>452</v>
      </c>
      <c r="B275" s="34" t="s">
        <v>453</v>
      </c>
      <c r="C275" s="34" t="s">
        <v>454</v>
      </c>
      <c r="D275" s="22" t="s">
        <v>394</v>
      </c>
      <c r="E275" s="23">
        <v>2</v>
      </c>
      <c r="F275" s="24">
        <v>133.58000000000001</v>
      </c>
      <c r="G275" s="25" t="s">
        <v>5</v>
      </c>
      <c r="H275" s="26">
        <v>267.16000000000003</v>
      </c>
      <c r="I275" s="27"/>
      <c r="J275" s="27">
        <v>6.98</v>
      </c>
      <c r="K275" s="26">
        <v>1864.78</v>
      </c>
      <c r="L275" s="28"/>
    </row>
    <row r="276" spans="1:12" ht="13.9" x14ac:dyDescent="0.4">
      <c r="A276" s="57"/>
      <c r="B276" s="57"/>
      <c r="C276" s="57"/>
      <c r="D276" s="57"/>
      <c r="E276" s="57"/>
      <c r="F276" s="57"/>
      <c r="G276" s="80">
        <v>616.65000000000009</v>
      </c>
      <c r="H276" s="80"/>
      <c r="I276" s="57"/>
      <c r="J276" s="80">
        <v>4304.2299999999996</v>
      </c>
      <c r="K276" s="80"/>
      <c r="L276" s="29">
        <v>2.7040000000000002</v>
      </c>
    </row>
    <row r="277" spans="1:12" ht="121.5" x14ac:dyDescent="0.4">
      <c r="A277" s="31" t="s">
        <v>455</v>
      </c>
      <c r="B277" s="32" t="s">
        <v>456</v>
      </c>
      <c r="C277" s="32" t="s">
        <v>457</v>
      </c>
      <c r="D277" s="16" t="s">
        <v>374</v>
      </c>
      <c r="E277" s="56">
        <v>6</v>
      </c>
      <c r="F277" s="17">
        <v>165.28</v>
      </c>
      <c r="G277" s="52"/>
      <c r="H277" s="54"/>
      <c r="I277" s="52" t="s">
        <v>375</v>
      </c>
      <c r="J277" s="52"/>
      <c r="K277" s="54"/>
      <c r="L277" s="18"/>
    </row>
    <row r="278" spans="1:12" x14ac:dyDescent="0.35">
      <c r="A278" s="57"/>
      <c r="B278" s="57"/>
      <c r="C278" s="11" t="s">
        <v>458</v>
      </c>
      <c r="D278" s="57"/>
      <c r="E278" s="57"/>
      <c r="F278" s="57"/>
      <c r="G278" s="57"/>
      <c r="H278" s="57"/>
      <c r="I278" s="57"/>
      <c r="J278" s="57"/>
      <c r="K278" s="57"/>
      <c r="L278" s="57"/>
    </row>
    <row r="279" spans="1:12" ht="13.9" x14ac:dyDescent="0.4">
      <c r="A279" s="31"/>
      <c r="B279" s="32"/>
      <c r="C279" s="32" t="s">
        <v>330</v>
      </c>
      <c r="D279" s="16"/>
      <c r="E279" s="56"/>
      <c r="F279" s="17">
        <v>60.95</v>
      </c>
      <c r="G279" s="52" t="s">
        <v>376</v>
      </c>
      <c r="H279" s="54">
        <v>475.41</v>
      </c>
      <c r="I279" s="52"/>
      <c r="J279" s="52">
        <v>6.98</v>
      </c>
      <c r="K279" s="54">
        <v>3318.36</v>
      </c>
      <c r="L279" s="18"/>
    </row>
    <row r="280" spans="1:12" ht="13.9" x14ac:dyDescent="0.4">
      <c r="A280" s="31"/>
      <c r="B280" s="32"/>
      <c r="C280" s="32" t="s">
        <v>126</v>
      </c>
      <c r="D280" s="16"/>
      <c r="E280" s="56"/>
      <c r="F280" s="17">
        <v>14.23</v>
      </c>
      <c r="G280" s="52" t="s">
        <v>376</v>
      </c>
      <c r="H280" s="54">
        <v>110.99</v>
      </c>
      <c r="I280" s="52"/>
      <c r="J280" s="52">
        <v>6.98</v>
      </c>
      <c r="K280" s="54">
        <v>774.74</v>
      </c>
      <c r="L280" s="18"/>
    </row>
    <row r="281" spans="1:12" ht="13.9" x14ac:dyDescent="0.4">
      <c r="A281" s="31"/>
      <c r="B281" s="32"/>
      <c r="C281" s="32" t="s">
        <v>331</v>
      </c>
      <c r="D281" s="16"/>
      <c r="E281" s="56"/>
      <c r="F281" s="17">
        <v>1.1200000000000001</v>
      </c>
      <c r="G281" s="52" t="s">
        <v>376</v>
      </c>
      <c r="H281" s="19">
        <v>8.74</v>
      </c>
      <c r="I281" s="52"/>
      <c r="J281" s="52">
        <v>6.98</v>
      </c>
      <c r="K281" s="19">
        <v>60.98</v>
      </c>
      <c r="L281" s="18"/>
    </row>
    <row r="282" spans="1:12" ht="13.9" x14ac:dyDescent="0.4">
      <c r="A282" s="31"/>
      <c r="B282" s="32"/>
      <c r="C282" s="32" t="s">
        <v>332</v>
      </c>
      <c r="D282" s="16"/>
      <c r="E282" s="56"/>
      <c r="F282" s="17">
        <v>90.1</v>
      </c>
      <c r="G282" s="52" t="s">
        <v>5</v>
      </c>
      <c r="H282" s="54">
        <v>540.6</v>
      </c>
      <c r="I282" s="52"/>
      <c r="J282" s="52">
        <v>6.98</v>
      </c>
      <c r="K282" s="54">
        <v>3773.39</v>
      </c>
      <c r="L282" s="18"/>
    </row>
    <row r="283" spans="1:12" ht="13.9" x14ac:dyDescent="0.4">
      <c r="A283" s="31"/>
      <c r="B283" s="32"/>
      <c r="C283" s="32" t="s">
        <v>333</v>
      </c>
      <c r="D283" s="16" t="s">
        <v>334</v>
      </c>
      <c r="E283" s="56">
        <v>128</v>
      </c>
      <c r="F283" s="35"/>
      <c r="G283" s="52"/>
      <c r="H283" s="54">
        <v>619.71</v>
      </c>
      <c r="I283" s="20"/>
      <c r="J283" s="53">
        <v>128</v>
      </c>
      <c r="K283" s="54">
        <v>4325.5600000000004</v>
      </c>
      <c r="L283" s="18"/>
    </row>
    <row r="284" spans="1:12" ht="13.9" x14ac:dyDescent="0.4">
      <c r="A284" s="31"/>
      <c r="B284" s="32"/>
      <c r="C284" s="32" t="s">
        <v>335</v>
      </c>
      <c r="D284" s="16" t="s">
        <v>334</v>
      </c>
      <c r="E284" s="56">
        <v>83</v>
      </c>
      <c r="F284" s="35"/>
      <c r="G284" s="52"/>
      <c r="H284" s="54">
        <v>401.84</v>
      </c>
      <c r="I284" s="20"/>
      <c r="J284" s="53">
        <v>83</v>
      </c>
      <c r="K284" s="54">
        <v>2804.85</v>
      </c>
      <c r="L284" s="18"/>
    </row>
    <row r="285" spans="1:12" ht="13.9" x14ac:dyDescent="0.4">
      <c r="A285" s="31"/>
      <c r="B285" s="32"/>
      <c r="C285" s="32" t="s">
        <v>336</v>
      </c>
      <c r="D285" s="16" t="s">
        <v>337</v>
      </c>
      <c r="E285" s="56">
        <v>6.72</v>
      </c>
      <c r="F285" s="17"/>
      <c r="G285" s="52" t="s">
        <v>376</v>
      </c>
      <c r="H285" s="54"/>
      <c r="I285" s="52"/>
      <c r="J285" s="52"/>
      <c r="K285" s="54"/>
      <c r="L285" s="21">
        <v>52.416000000000004</v>
      </c>
    </row>
    <row r="286" spans="1:12" ht="40.5" x14ac:dyDescent="0.4">
      <c r="A286" s="33" t="s">
        <v>459</v>
      </c>
      <c r="B286" s="34" t="s">
        <v>453</v>
      </c>
      <c r="C286" s="34" t="s">
        <v>454</v>
      </c>
      <c r="D286" s="22" t="s">
        <v>394</v>
      </c>
      <c r="E286" s="23">
        <v>12</v>
      </c>
      <c r="F286" s="24">
        <v>133.58000000000001</v>
      </c>
      <c r="G286" s="25" t="s">
        <v>5</v>
      </c>
      <c r="H286" s="26">
        <v>1602.96</v>
      </c>
      <c r="I286" s="27"/>
      <c r="J286" s="27">
        <v>6.98</v>
      </c>
      <c r="K286" s="26">
        <v>11188.66</v>
      </c>
      <c r="L286" s="28"/>
    </row>
    <row r="287" spans="1:12" ht="13.9" x14ac:dyDescent="0.4">
      <c r="A287" s="57"/>
      <c r="B287" s="57"/>
      <c r="C287" s="57"/>
      <c r="D287" s="57"/>
      <c r="E287" s="57"/>
      <c r="F287" s="57"/>
      <c r="G287" s="80">
        <v>3751.51</v>
      </c>
      <c r="H287" s="80"/>
      <c r="I287" s="57"/>
      <c r="J287" s="80">
        <v>26185.559999999998</v>
      </c>
      <c r="K287" s="80"/>
      <c r="L287" s="29">
        <v>52.416000000000004</v>
      </c>
    </row>
    <row r="288" spans="1:12" ht="81" x14ac:dyDescent="0.4">
      <c r="A288" s="31" t="s">
        <v>460</v>
      </c>
      <c r="B288" s="32" t="s">
        <v>399</v>
      </c>
      <c r="C288" s="32" t="s">
        <v>461</v>
      </c>
      <c r="D288" s="16" t="s">
        <v>374</v>
      </c>
      <c r="E288" s="56">
        <v>9</v>
      </c>
      <c r="F288" s="17">
        <v>42.14</v>
      </c>
      <c r="G288" s="52"/>
      <c r="H288" s="54"/>
      <c r="I288" s="52" t="s">
        <v>375</v>
      </c>
      <c r="J288" s="52"/>
      <c r="K288" s="54"/>
      <c r="L288" s="18"/>
    </row>
    <row r="289" spans="1:12" ht="13.9" x14ac:dyDescent="0.4">
      <c r="A289" s="31"/>
      <c r="B289" s="32"/>
      <c r="C289" s="32" t="s">
        <v>330</v>
      </c>
      <c r="D289" s="16"/>
      <c r="E289" s="56"/>
      <c r="F289" s="17">
        <v>13.33</v>
      </c>
      <c r="G289" s="52" t="s">
        <v>376</v>
      </c>
      <c r="H289" s="54">
        <v>155.96</v>
      </c>
      <c r="I289" s="52"/>
      <c r="J289" s="52">
        <v>6.98</v>
      </c>
      <c r="K289" s="54">
        <v>1088.6099999999999</v>
      </c>
      <c r="L289" s="18"/>
    </row>
    <row r="290" spans="1:12" ht="13.9" x14ac:dyDescent="0.4">
      <c r="A290" s="31"/>
      <c r="B290" s="32"/>
      <c r="C290" s="32" t="s">
        <v>126</v>
      </c>
      <c r="D290" s="16"/>
      <c r="E290" s="56"/>
      <c r="F290" s="17">
        <v>4.1500000000000004</v>
      </c>
      <c r="G290" s="52" t="s">
        <v>376</v>
      </c>
      <c r="H290" s="54">
        <v>48.56</v>
      </c>
      <c r="I290" s="52"/>
      <c r="J290" s="52">
        <v>6.98</v>
      </c>
      <c r="K290" s="54">
        <v>338.91</v>
      </c>
      <c r="L290" s="18"/>
    </row>
    <row r="291" spans="1:12" ht="13.9" x14ac:dyDescent="0.4">
      <c r="A291" s="31"/>
      <c r="B291" s="32"/>
      <c r="C291" s="32" t="s">
        <v>331</v>
      </c>
      <c r="D291" s="16"/>
      <c r="E291" s="56"/>
      <c r="F291" s="17">
        <v>0.23</v>
      </c>
      <c r="G291" s="52" t="s">
        <v>376</v>
      </c>
      <c r="H291" s="19">
        <v>2.69</v>
      </c>
      <c r="I291" s="52"/>
      <c r="J291" s="52">
        <v>6.98</v>
      </c>
      <c r="K291" s="19">
        <v>18.78</v>
      </c>
      <c r="L291" s="18"/>
    </row>
    <row r="292" spans="1:12" ht="13.9" x14ac:dyDescent="0.4">
      <c r="A292" s="31"/>
      <c r="B292" s="32"/>
      <c r="C292" s="32" t="s">
        <v>332</v>
      </c>
      <c r="D292" s="16"/>
      <c r="E292" s="56"/>
      <c r="F292" s="17">
        <v>24.66</v>
      </c>
      <c r="G292" s="52" t="s">
        <v>5</v>
      </c>
      <c r="H292" s="54">
        <v>221.94</v>
      </c>
      <c r="I292" s="52"/>
      <c r="J292" s="52">
        <v>6.98</v>
      </c>
      <c r="K292" s="54">
        <v>1549.14</v>
      </c>
      <c r="L292" s="18"/>
    </row>
    <row r="293" spans="1:12" ht="13.9" x14ac:dyDescent="0.4">
      <c r="A293" s="31"/>
      <c r="B293" s="32"/>
      <c r="C293" s="32" t="s">
        <v>333</v>
      </c>
      <c r="D293" s="16" t="s">
        <v>334</v>
      </c>
      <c r="E293" s="56">
        <v>128</v>
      </c>
      <c r="F293" s="35"/>
      <c r="G293" s="52"/>
      <c r="H293" s="54">
        <v>203.07</v>
      </c>
      <c r="I293" s="20"/>
      <c r="J293" s="53">
        <v>128</v>
      </c>
      <c r="K293" s="54">
        <v>1417.46</v>
      </c>
      <c r="L293" s="18"/>
    </row>
    <row r="294" spans="1:12" ht="13.9" x14ac:dyDescent="0.4">
      <c r="A294" s="31"/>
      <c r="B294" s="32"/>
      <c r="C294" s="32" t="s">
        <v>335</v>
      </c>
      <c r="D294" s="16" t="s">
        <v>334</v>
      </c>
      <c r="E294" s="56">
        <v>83</v>
      </c>
      <c r="F294" s="35"/>
      <c r="G294" s="52"/>
      <c r="H294" s="54">
        <v>131.68</v>
      </c>
      <c r="I294" s="20"/>
      <c r="J294" s="53">
        <v>83</v>
      </c>
      <c r="K294" s="54">
        <v>919.13</v>
      </c>
      <c r="L294" s="18"/>
    </row>
    <row r="295" spans="1:12" ht="13.9" x14ac:dyDescent="0.4">
      <c r="A295" s="31"/>
      <c r="B295" s="32"/>
      <c r="C295" s="32" t="s">
        <v>336</v>
      </c>
      <c r="D295" s="16" t="s">
        <v>337</v>
      </c>
      <c r="E295" s="56">
        <v>1.47</v>
      </c>
      <c r="F295" s="17"/>
      <c r="G295" s="52" t="s">
        <v>376</v>
      </c>
      <c r="H295" s="54"/>
      <c r="I295" s="52"/>
      <c r="J295" s="52"/>
      <c r="K295" s="54"/>
      <c r="L295" s="21">
        <v>17.199000000000002</v>
      </c>
    </row>
    <row r="296" spans="1:12" ht="40.5" x14ac:dyDescent="0.4">
      <c r="A296" s="33" t="s">
        <v>462</v>
      </c>
      <c r="B296" s="34" t="s">
        <v>463</v>
      </c>
      <c r="C296" s="34" t="s">
        <v>464</v>
      </c>
      <c r="D296" s="22" t="s">
        <v>394</v>
      </c>
      <c r="E296" s="23">
        <v>18</v>
      </c>
      <c r="F296" s="24">
        <v>39.72</v>
      </c>
      <c r="G296" s="25" t="s">
        <v>5</v>
      </c>
      <c r="H296" s="26">
        <v>714.96</v>
      </c>
      <c r="I296" s="27"/>
      <c r="J296" s="27">
        <v>6.98</v>
      </c>
      <c r="K296" s="26">
        <v>4990.42</v>
      </c>
      <c r="L296" s="28"/>
    </row>
    <row r="297" spans="1:12" ht="13.9" x14ac:dyDescent="0.4">
      <c r="A297" s="57"/>
      <c r="B297" s="57"/>
      <c r="C297" s="57"/>
      <c r="D297" s="57"/>
      <c r="E297" s="57"/>
      <c r="F297" s="57"/>
      <c r="G297" s="80">
        <v>1476.17</v>
      </c>
      <c r="H297" s="80"/>
      <c r="I297" s="57"/>
      <c r="J297" s="80">
        <v>10303.67</v>
      </c>
      <c r="K297" s="80"/>
      <c r="L297" s="29">
        <v>17.199000000000002</v>
      </c>
    </row>
    <row r="298" spans="1:12" ht="67.5" x14ac:dyDescent="0.4">
      <c r="A298" s="31" t="s">
        <v>465</v>
      </c>
      <c r="B298" s="32" t="s">
        <v>466</v>
      </c>
      <c r="C298" s="32" t="s">
        <v>467</v>
      </c>
      <c r="D298" s="16" t="s">
        <v>374</v>
      </c>
      <c r="E298" s="56">
        <v>1</v>
      </c>
      <c r="F298" s="17">
        <v>80.2</v>
      </c>
      <c r="G298" s="52"/>
      <c r="H298" s="54"/>
      <c r="I298" s="52" t="s">
        <v>375</v>
      </c>
      <c r="J298" s="52"/>
      <c r="K298" s="54"/>
      <c r="L298" s="18"/>
    </row>
    <row r="299" spans="1:12" ht="13.9" x14ac:dyDescent="0.4">
      <c r="A299" s="31"/>
      <c r="B299" s="32"/>
      <c r="C299" s="32" t="s">
        <v>330</v>
      </c>
      <c r="D299" s="16"/>
      <c r="E299" s="56"/>
      <c r="F299" s="17">
        <v>26.39</v>
      </c>
      <c r="G299" s="52" t="s">
        <v>376</v>
      </c>
      <c r="H299" s="54">
        <v>34.31</v>
      </c>
      <c r="I299" s="52"/>
      <c r="J299" s="52">
        <v>6.98</v>
      </c>
      <c r="K299" s="54">
        <v>239.46</v>
      </c>
      <c r="L299" s="18"/>
    </row>
    <row r="300" spans="1:12" ht="13.9" x14ac:dyDescent="0.4">
      <c r="A300" s="31"/>
      <c r="B300" s="32"/>
      <c r="C300" s="32" t="s">
        <v>126</v>
      </c>
      <c r="D300" s="16"/>
      <c r="E300" s="56"/>
      <c r="F300" s="17">
        <v>8.39</v>
      </c>
      <c r="G300" s="52" t="s">
        <v>376</v>
      </c>
      <c r="H300" s="54">
        <v>10.91</v>
      </c>
      <c r="I300" s="52"/>
      <c r="J300" s="52">
        <v>6.98</v>
      </c>
      <c r="K300" s="54">
        <v>76.13</v>
      </c>
      <c r="L300" s="18"/>
    </row>
    <row r="301" spans="1:12" ht="13.9" x14ac:dyDescent="0.4">
      <c r="A301" s="31"/>
      <c r="B301" s="32"/>
      <c r="C301" s="32" t="s">
        <v>331</v>
      </c>
      <c r="D301" s="16"/>
      <c r="E301" s="56"/>
      <c r="F301" s="17">
        <v>0.51</v>
      </c>
      <c r="G301" s="52" t="s">
        <v>376</v>
      </c>
      <c r="H301" s="19">
        <v>0.66</v>
      </c>
      <c r="I301" s="52"/>
      <c r="J301" s="52">
        <v>6.98</v>
      </c>
      <c r="K301" s="19">
        <v>4.63</v>
      </c>
      <c r="L301" s="18"/>
    </row>
    <row r="302" spans="1:12" ht="13.9" x14ac:dyDescent="0.4">
      <c r="A302" s="31"/>
      <c r="B302" s="32"/>
      <c r="C302" s="32" t="s">
        <v>332</v>
      </c>
      <c r="D302" s="16"/>
      <c r="E302" s="56"/>
      <c r="F302" s="17">
        <v>45.42</v>
      </c>
      <c r="G302" s="52" t="s">
        <v>5</v>
      </c>
      <c r="H302" s="54">
        <v>45.42</v>
      </c>
      <c r="I302" s="52"/>
      <c r="J302" s="52">
        <v>6.98</v>
      </c>
      <c r="K302" s="54">
        <v>317.02999999999997</v>
      </c>
      <c r="L302" s="18"/>
    </row>
    <row r="303" spans="1:12" ht="13.9" x14ac:dyDescent="0.4">
      <c r="A303" s="31"/>
      <c r="B303" s="32"/>
      <c r="C303" s="32" t="s">
        <v>333</v>
      </c>
      <c r="D303" s="16" t="s">
        <v>334</v>
      </c>
      <c r="E303" s="56">
        <v>128</v>
      </c>
      <c r="F303" s="35"/>
      <c r="G303" s="52"/>
      <c r="H303" s="54">
        <v>44.76</v>
      </c>
      <c r="I303" s="20"/>
      <c r="J303" s="53">
        <v>128</v>
      </c>
      <c r="K303" s="54">
        <v>312.44</v>
      </c>
      <c r="L303" s="18"/>
    </row>
    <row r="304" spans="1:12" ht="13.9" x14ac:dyDescent="0.4">
      <c r="A304" s="31"/>
      <c r="B304" s="32"/>
      <c r="C304" s="32" t="s">
        <v>335</v>
      </c>
      <c r="D304" s="16" t="s">
        <v>334</v>
      </c>
      <c r="E304" s="56">
        <v>83</v>
      </c>
      <c r="F304" s="35"/>
      <c r="G304" s="52"/>
      <c r="H304" s="54">
        <v>29.03</v>
      </c>
      <c r="I304" s="20"/>
      <c r="J304" s="53">
        <v>83</v>
      </c>
      <c r="K304" s="54">
        <v>202.59</v>
      </c>
      <c r="L304" s="18"/>
    </row>
    <row r="305" spans="1:12" ht="13.9" x14ac:dyDescent="0.4">
      <c r="A305" s="31"/>
      <c r="B305" s="32"/>
      <c r="C305" s="32" t="s">
        <v>336</v>
      </c>
      <c r="D305" s="16" t="s">
        <v>337</v>
      </c>
      <c r="E305" s="56">
        <v>2.91</v>
      </c>
      <c r="F305" s="17"/>
      <c r="G305" s="52" t="s">
        <v>376</v>
      </c>
      <c r="H305" s="54"/>
      <c r="I305" s="52"/>
      <c r="J305" s="52"/>
      <c r="K305" s="54"/>
      <c r="L305" s="21">
        <v>3.7830000000000004</v>
      </c>
    </row>
    <row r="306" spans="1:12" ht="40.5" x14ac:dyDescent="0.4">
      <c r="A306" s="33" t="s">
        <v>468</v>
      </c>
      <c r="B306" s="34" t="s">
        <v>444</v>
      </c>
      <c r="C306" s="34" t="s">
        <v>445</v>
      </c>
      <c r="D306" s="22" t="s">
        <v>394</v>
      </c>
      <c r="E306" s="23">
        <v>2</v>
      </c>
      <c r="F306" s="24">
        <v>70.150000000000006</v>
      </c>
      <c r="G306" s="25" t="s">
        <v>5</v>
      </c>
      <c r="H306" s="26">
        <v>140.30000000000001</v>
      </c>
      <c r="I306" s="27"/>
      <c r="J306" s="27">
        <v>6.98</v>
      </c>
      <c r="K306" s="26">
        <v>979.29</v>
      </c>
      <c r="L306" s="28"/>
    </row>
    <row r="307" spans="1:12" ht="13.9" x14ac:dyDescent="0.4">
      <c r="A307" s="57"/>
      <c r="B307" s="57"/>
      <c r="C307" s="57"/>
      <c r="D307" s="57"/>
      <c r="E307" s="57"/>
      <c r="F307" s="57"/>
      <c r="G307" s="80">
        <v>304.73</v>
      </c>
      <c r="H307" s="80"/>
      <c r="I307" s="57"/>
      <c r="J307" s="80">
        <v>2126.9399999999996</v>
      </c>
      <c r="K307" s="80"/>
      <c r="L307" s="29">
        <v>3.7830000000000004</v>
      </c>
    </row>
    <row r="308" spans="1:12" ht="81" x14ac:dyDescent="0.4">
      <c r="A308" s="31" t="s">
        <v>469</v>
      </c>
      <c r="B308" s="32" t="s">
        <v>466</v>
      </c>
      <c r="C308" s="32" t="s">
        <v>470</v>
      </c>
      <c r="D308" s="16" t="s">
        <v>374</v>
      </c>
      <c r="E308" s="56">
        <v>1</v>
      </c>
      <c r="F308" s="17">
        <v>80.2</v>
      </c>
      <c r="G308" s="52"/>
      <c r="H308" s="54"/>
      <c r="I308" s="52" t="s">
        <v>375</v>
      </c>
      <c r="J308" s="52"/>
      <c r="K308" s="54"/>
      <c r="L308" s="18"/>
    </row>
    <row r="309" spans="1:12" ht="13.9" x14ac:dyDescent="0.4">
      <c r="A309" s="31"/>
      <c r="B309" s="32"/>
      <c r="C309" s="32" t="s">
        <v>330</v>
      </c>
      <c r="D309" s="16"/>
      <c r="E309" s="56"/>
      <c r="F309" s="17">
        <v>26.39</v>
      </c>
      <c r="G309" s="52" t="s">
        <v>376</v>
      </c>
      <c r="H309" s="54">
        <v>34.31</v>
      </c>
      <c r="I309" s="52"/>
      <c r="J309" s="52">
        <v>6.98</v>
      </c>
      <c r="K309" s="54">
        <v>239.46</v>
      </c>
      <c r="L309" s="18"/>
    </row>
    <row r="310" spans="1:12" ht="13.9" x14ac:dyDescent="0.4">
      <c r="A310" s="31"/>
      <c r="B310" s="32"/>
      <c r="C310" s="32" t="s">
        <v>126</v>
      </c>
      <c r="D310" s="16"/>
      <c r="E310" s="56"/>
      <c r="F310" s="17">
        <v>8.39</v>
      </c>
      <c r="G310" s="52" t="s">
        <v>376</v>
      </c>
      <c r="H310" s="54">
        <v>10.91</v>
      </c>
      <c r="I310" s="52"/>
      <c r="J310" s="52">
        <v>6.98</v>
      </c>
      <c r="K310" s="54">
        <v>76.13</v>
      </c>
      <c r="L310" s="18"/>
    </row>
    <row r="311" spans="1:12" ht="13.9" x14ac:dyDescent="0.4">
      <c r="A311" s="31"/>
      <c r="B311" s="32"/>
      <c r="C311" s="32" t="s">
        <v>331</v>
      </c>
      <c r="D311" s="16"/>
      <c r="E311" s="56"/>
      <c r="F311" s="17">
        <v>0.51</v>
      </c>
      <c r="G311" s="52" t="s">
        <v>376</v>
      </c>
      <c r="H311" s="19">
        <v>0.66</v>
      </c>
      <c r="I311" s="52"/>
      <c r="J311" s="52">
        <v>6.98</v>
      </c>
      <c r="K311" s="19">
        <v>4.63</v>
      </c>
      <c r="L311" s="18"/>
    </row>
    <row r="312" spans="1:12" ht="13.9" x14ac:dyDescent="0.4">
      <c r="A312" s="31"/>
      <c r="B312" s="32"/>
      <c r="C312" s="32" t="s">
        <v>332</v>
      </c>
      <c r="D312" s="16"/>
      <c r="E312" s="56"/>
      <c r="F312" s="17">
        <v>45.42</v>
      </c>
      <c r="G312" s="52" t="s">
        <v>5</v>
      </c>
      <c r="H312" s="54">
        <v>45.42</v>
      </c>
      <c r="I312" s="52"/>
      <c r="J312" s="52">
        <v>6.98</v>
      </c>
      <c r="K312" s="54">
        <v>317.02999999999997</v>
      </c>
      <c r="L312" s="18"/>
    </row>
    <row r="313" spans="1:12" ht="13.9" x14ac:dyDescent="0.4">
      <c r="A313" s="31"/>
      <c r="B313" s="32"/>
      <c r="C313" s="32" t="s">
        <v>333</v>
      </c>
      <c r="D313" s="16" t="s">
        <v>334</v>
      </c>
      <c r="E313" s="56">
        <v>128</v>
      </c>
      <c r="F313" s="35"/>
      <c r="G313" s="52"/>
      <c r="H313" s="54">
        <v>44.76</v>
      </c>
      <c r="I313" s="20"/>
      <c r="J313" s="53">
        <v>128</v>
      </c>
      <c r="K313" s="54">
        <v>312.44</v>
      </c>
      <c r="L313" s="18"/>
    </row>
    <row r="314" spans="1:12" ht="13.9" x14ac:dyDescent="0.4">
      <c r="A314" s="31"/>
      <c r="B314" s="32"/>
      <c r="C314" s="32" t="s">
        <v>335</v>
      </c>
      <c r="D314" s="16" t="s">
        <v>334</v>
      </c>
      <c r="E314" s="56">
        <v>83</v>
      </c>
      <c r="F314" s="35"/>
      <c r="G314" s="52"/>
      <c r="H314" s="54">
        <v>29.03</v>
      </c>
      <c r="I314" s="20"/>
      <c r="J314" s="53">
        <v>83</v>
      </c>
      <c r="K314" s="54">
        <v>202.59</v>
      </c>
      <c r="L314" s="18"/>
    </row>
    <row r="315" spans="1:12" ht="13.9" x14ac:dyDescent="0.4">
      <c r="A315" s="31"/>
      <c r="B315" s="32"/>
      <c r="C315" s="32" t="s">
        <v>336</v>
      </c>
      <c r="D315" s="16" t="s">
        <v>337</v>
      </c>
      <c r="E315" s="56">
        <v>2.91</v>
      </c>
      <c r="F315" s="17"/>
      <c r="G315" s="52" t="s">
        <v>376</v>
      </c>
      <c r="H315" s="54"/>
      <c r="I315" s="52"/>
      <c r="J315" s="52"/>
      <c r="K315" s="54"/>
      <c r="L315" s="21">
        <v>3.7830000000000004</v>
      </c>
    </row>
    <row r="316" spans="1:12" ht="40.5" x14ac:dyDescent="0.4">
      <c r="A316" s="33" t="s">
        <v>471</v>
      </c>
      <c r="B316" s="34" t="s">
        <v>435</v>
      </c>
      <c r="C316" s="34" t="s">
        <v>436</v>
      </c>
      <c r="D316" s="22" t="s">
        <v>394</v>
      </c>
      <c r="E316" s="23">
        <v>2</v>
      </c>
      <c r="F316" s="24">
        <v>60.57</v>
      </c>
      <c r="G316" s="25" t="s">
        <v>5</v>
      </c>
      <c r="H316" s="26">
        <v>121.14</v>
      </c>
      <c r="I316" s="27"/>
      <c r="J316" s="27">
        <v>6.98</v>
      </c>
      <c r="K316" s="26">
        <v>845.56</v>
      </c>
      <c r="L316" s="28"/>
    </row>
    <row r="317" spans="1:12" ht="13.9" x14ac:dyDescent="0.4">
      <c r="A317" s="57"/>
      <c r="B317" s="57"/>
      <c r="C317" s="57"/>
      <c r="D317" s="57"/>
      <c r="E317" s="57"/>
      <c r="F317" s="57"/>
      <c r="G317" s="80">
        <v>285.57</v>
      </c>
      <c r="H317" s="80"/>
      <c r="I317" s="57"/>
      <c r="J317" s="80">
        <v>1993.2099999999998</v>
      </c>
      <c r="K317" s="80"/>
      <c r="L317" s="29">
        <v>3.7830000000000004</v>
      </c>
    </row>
    <row r="318" spans="1:12" ht="81" x14ac:dyDescent="0.4">
      <c r="A318" s="31" t="s">
        <v>472</v>
      </c>
      <c r="B318" s="32" t="s">
        <v>466</v>
      </c>
      <c r="C318" s="32" t="s">
        <v>473</v>
      </c>
      <c r="D318" s="16" t="s">
        <v>374</v>
      </c>
      <c r="E318" s="56">
        <v>1</v>
      </c>
      <c r="F318" s="17">
        <v>80.2</v>
      </c>
      <c r="G318" s="52"/>
      <c r="H318" s="54"/>
      <c r="I318" s="52" t="s">
        <v>375</v>
      </c>
      <c r="J318" s="52"/>
      <c r="K318" s="54"/>
      <c r="L318" s="18"/>
    </row>
    <row r="319" spans="1:12" ht="13.9" x14ac:dyDescent="0.4">
      <c r="A319" s="31"/>
      <c r="B319" s="32"/>
      <c r="C319" s="32" t="s">
        <v>330</v>
      </c>
      <c r="D319" s="16"/>
      <c r="E319" s="56"/>
      <c r="F319" s="17">
        <v>26.39</v>
      </c>
      <c r="G319" s="52" t="s">
        <v>376</v>
      </c>
      <c r="H319" s="54">
        <v>34.31</v>
      </c>
      <c r="I319" s="52"/>
      <c r="J319" s="52">
        <v>6.98</v>
      </c>
      <c r="K319" s="54">
        <v>239.46</v>
      </c>
      <c r="L319" s="18"/>
    </row>
    <row r="320" spans="1:12" ht="13.9" x14ac:dyDescent="0.4">
      <c r="A320" s="31"/>
      <c r="B320" s="32"/>
      <c r="C320" s="32" t="s">
        <v>126</v>
      </c>
      <c r="D320" s="16"/>
      <c r="E320" s="56"/>
      <c r="F320" s="17">
        <v>8.39</v>
      </c>
      <c r="G320" s="52" t="s">
        <v>376</v>
      </c>
      <c r="H320" s="54">
        <v>10.91</v>
      </c>
      <c r="I320" s="52"/>
      <c r="J320" s="52">
        <v>6.98</v>
      </c>
      <c r="K320" s="54">
        <v>76.13</v>
      </c>
      <c r="L320" s="18"/>
    </row>
    <row r="321" spans="1:12" ht="13.9" x14ac:dyDescent="0.4">
      <c r="A321" s="31"/>
      <c r="B321" s="32"/>
      <c r="C321" s="32" t="s">
        <v>331</v>
      </c>
      <c r="D321" s="16"/>
      <c r="E321" s="56"/>
      <c r="F321" s="17">
        <v>0.51</v>
      </c>
      <c r="G321" s="52" t="s">
        <v>376</v>
      </c>
      <c r="H321" s="19">
        <v>0.66</v>
      </c>
      <c r="I321" s="52"/>
      <c r="J321" s="52">
        <v>6.98</v>
      </c>
      <c r="K321" s="19">
        <v>4.63</v>
      </c>
      <c r="L321" s="18"/>
    </row>
    <row r="322" spans="1:12" ht="13.9" x14ac:dyDescent="0.4">
      <c r="A322" s="31"/>
      <c r="B322" s="32"/>
      <c r="C322" s="32" t="s">
        <v>332</v>
      </c>
      <c r="D322" s="16"/>
      <c r="E322" s="56"/>
      <c r="F322" s="17">
        <v>45.42</v>
      </c>
      <c r="G322" s="52" t="s">
        <v>5</v>
      </c>
      <c r="H322" s="54">
        <v>45.42</v>
      </c>
      <c r="I322" s="52"/>
      <c r="J322" s="52">
        <v>6.98</v>
      </c>
      <c r="K322" s="54">
        <v>317.02999999999997</v>
      </c>
      <c r="L322" s="18"/>
    </row>
    <row r="323" spans="1:12" ht="13.9" x14ac:dyDescent="0.4">
      <c r="A323" s="31"/>
      <c r="B323" s="32"/>
      <c r="C323" s="32" t="s">
        <v>333</v>
      </c>
      <c r="D323" s="16" t="s">
        <v>334</v>
      </c>
      <c r="E323" s="56">
        <v>128</v>
      </c>
      <c r="F323" s="35"/>
      <c r="G323" s="52"/>
      <c r="H323" s="54">
        <v>44.76</v>
      </c>
      <c r="I323" s="20"/>
      <c r="J323" s="53">
        <v>128</v>
      </c>
      <c r="K323" s="54">
        <v>312.44</v>
      </c>
      <c r="L323" s="18"/>
    </row>
    <row r="324" spans="1:12" ht="13.9" x14ac:dyDescent="0.4">
      <c r="A324" s="31"/>
      <c r="B324" s="32"/>
      <c r="C324" s="32" t="s">
        <v>335</v>
      </c>
      <c r="D324" s="16" t="s">
        <v>334</v>
      </c>
      <c r="E324" s="56">
        <v>83</v>
      </c>
      <c r="F324" s="35"/>
      <c r="G324" s="52"/>
      <c r="H324" s="54">
        <v>29.03</v>
      </c>
      <c r="I324" s="20"/>
      <c r="J324" s="53">
        <v>83</v>
      </c>
      <c r="K324" s="54">
        <v>202.59</v>
      </c>
      <c r="L324" s="18"/>
    </row>
    <row r="325" spans="1:12" ht="13.9" x14ac:dyDescent="0.4">
      <c r="A325" s="31"/>
      <c r="B325" s="32"/>
      <c r="C325" s="32" t="s">
        <v>336</v>
      </c>
      <c r="D325" s="16" t="s">
        <v>337</v>
      </c>
      <c r="E325" s="56">
        <v>2.91</v>
      </c>
      <c r="F325" s="17"/>
      <c r="G325" s="52" t="s">
        <v>376</v>
      </c>
      <c r="H325" s="54"/>
      <c r="I325" s="52"/>
      <c r="J325" s="52"/>
      <c r="K325" s="54"/>
      <c r="L325" s="21">
        <v>3.7830000000000004</v>
      </c>
    </row>
    <row r="326" spans="1:12" ht="40.5" x14ac:dyDescent="0.4">
      <c r="A326" s="33" t="s">
        <v>474</v>
      </c>
      <c r="B326" s="34" t="s">
        <v>435</v>
      </c>
      <c r="C326" s="34" t="s">
        <v>436</v>
      </c>
      <c r="D326" s="22" t="s">
        <v>394</v>
      </c>
      <c r="E326" s="23">
        <v>2</v>
      </c>
      <c r="F326" s="24">
        <v>60.57</v>
      </c>
      <c r="G326" s="25" t="s">
        <v>5</v>
      </c>
      <c r="H326" s="26">
        <v>121.14</v>
      </c>
      <c r="I326" s="27"/>
      <c r="J326" s="27">
        <v>6.98</v>
      </c>
      <c r="K326" s="26">
        <v>845.56</v>
      </c>
      <c r="L326" s="28"/>
    </row>
    <row r="327" spans="1:12" ht="13.9" x14ac:dyDescent="0.4">
      <c r="A327" s="57"/>
      <c r="B327" s="57"/>
      <c r="C327" s="57"/>
      <c r="D327" s="57"/>
      <c r="E327" s="57"/>
      <c r="F327" s="57"/>
      <c r="G327" s="80">
        <v>285.57</v>
      </c>
      <c r="H327" s="80"/>
      <c r="I327" s="57"/>
      <c r="J327" s="80">
        <v>1993.2099999999998</v>
      </c>
      <c r="K327" s="80"/>
      <c r="L327" s="29">
        <v>3.7830000000000004</v>
      </c>
    </row>
    <row r="328" spans="1:12" ht="135" x14ac:dyDescent="0.4">
      <c r="A328" s="31" t="s">
        <v>475</v>
      </c>
      <c r="B328" s="32" t="s">
        <v>399</v>
      </c>
      <c r="C328" s="32" t="s">
        <v>476</v>
      </c>
      <c r="D328" s="16" t="s">
        <v>374</v>
      </c>
      <c r="E328" s="56">
        <v>6</v>
      </c>
      <c r="F328" s="17">
        <v>42.14</v>
      </c>
      <c r="G328" s="52"/>
      <c r="H328" s="54"/>
      <c r="I328" s="52" t="s">
        <v>375</v>
      </c>
      <c r="J328" s="52"/>
      <c r="K328" s="54"/>
      <c r="L328" s="18"/>
    </row>
    <row r="329" spans="1:12" x14ac:dyDescent="0.35">
      <c r="A329" s="57"/>
      <c r="B329" s="57"/>
      <c r="C329" s="11" t="s">
        <v>477</v>
      </c>
      <c r="D329" s="57"/>
      <c r="E329" s="57"/>
      <c r="F329" s="57"/>
      <c r="G329" s="57"/>
      <c r="H329" s="57"/>
      <c r="I329" s="57"/>
      <c r="J329" s="57"/>
      <c r="K329" s="57"/>
      <c r="L329" s="57"/>
    </row>
    <row r="330" spans="1:12" ht="13.9" x14ac:dyDescent="0.4">
      <c r="A330" s="31"/>
      <c r="B330" s="32"/>
      <c r="C330" s="32" t="s">
        <v>330</v>
      </c>
      <c r="D330" s="16"/>
      <c r="E330" s="56"/>
      <c r="F330" s="17">
        <v>13.33</v>
      </c>
      <c r="G330" s="52" t="s">
        <v>376</v>
      </c>
      <c r="H330" s="54">
        <v>103.97</v>
      </c>
      <c r="I330" s="52"/>
      <c r="J330" s="52">
        <v>6.98</v>
      </c>
      <c r="K330" s="54">
        <v>725.74</v>
      </c>
      <c r="L330" s="18"/>
    </row>
    <row r="331" spans="1:12" ht="13.9" x14ac:dyDescent="0.4">
      <c r="A331" s="31"/>
      <c r="B331" s="32"/>
      <c r="C331" s="32" t="s">
        <v>126</v>
      </c>
      <c r="D331" s="16"/>
      <c r="E331" s="56"/>
      <c r="F331" s="17">
        <v>4.1500000000000004</v>
      </c>
      <c r="G331" s="52" t="s">
        <v>376</v>
      </c>
      <c r="H331" s="54">
        <v>32.369999999999997</v>
      </c>
      <c r="I331" s="52"/>
      <c r="J331" s="52">
        <v>6.98</v>
      </c>
      <c r="K331" s="54">
        <v>225.94</v>
      </c>
      <c r="L331" s="18"/>
    </row>
    <row r="332" spans="1:12" ht="13.9" x14ac:dyDescent="0.4">
      <c r="A332" s="31"/>
      <c r="B332" s="32"/>
      <c r="C332" s="32" t="s">
        <v>331</v>
      </c>
      <c r="D332" s="16"/>
      <c r="E332" s="56"/>
      <c r="F332" s="17">
        <v>0.23</v>
      </c>
      <c r="G332" s="52" t="s">
        <v>376</v>
      </c>
      <c r="H332" s="19">
        <v>1.79</v>
      </c>
      <c r="I332" s="52"/>
      <c r="J332" s="52">
        <v>6.98</v>
      </c>
      <c r="K332" s="19">
        <v>12.52</v>
      </c>
      <c r="L332" s="18"/>
    </row>
    <row r="333" spans="1:12" ht="13.9" x14ac:dyDescent="0.4">
      <c r="A333" s="31"/>
      <c r="B333" s="32"/>
      <c r="C333" s="32" t="s">
        <v>332</v>
      </c>
      <c r="D333" s="16"/>
      <c r="E333" s="56"/>
      <c r="F333" s="17">
        <v>24.66</v>
      </c>
      <c r="G333" s="52" t="s">
        <v>5</v>
      </c>
      <c r="H333" s="54">
        <v>147.96</v>
      </c>
      <c r="I333" s="52"/>
      <c r="J333" s="52">
        <v>6.98</v>
      </c>
      <c r="K333" s="54">
        <v>1032.76</v>
      </c>
      <c r="L333" s="18"/>
    </row>
    <row r="334" spans="1:12" ht="13.9" x14ac:dyDescent="0.4">
      <c r="A334" s="31"/>
      <c r="B334" s="32"/>
      <c r="C334" s="32" t="s">
        <v>333</v>
      </c>
      <c r="D334" s="16" t="s">
        <v>334</v>
      </c>
      <c r="E334" s="56">
        <v>128</v>
      </c>
      <c r="F334" s="35"/>
      <c r="G334" s="52"/>
      <c r="H334" s="54">
        <v>135.37</v>
      </c>
      <c r="I334" s="20"/>
      <c r="J334" s="53">
        <v>128</v>
      </c>
      <c r="K334" s="54">
        <v>944.97</v>
      </c>
      <c r="L334" s="18"/>
    </row>
    <row r="335" spans="1:12" ht="13.9" x14ac:dyDescent="0.4">
      <c r="A335" s="31"/>
      <c r="B335" s="32"/>
      <c r="C335" s="32" t="s">
        <v>335</v>
      </c>
      <c r="D335" s="16" t="s">
        <v>334</v>
      </c>
      <c r="E335" s="56">
        <v>83</v>
      </c>
      <c r="F335" s="35"/>
      <c r="G335" s="52"/>
      <c r="H335" s="54">
        <v>87.78</v>
      </c>
      <c r="I335" s="20"/>
      <c r="J335" s="53">
        <v>83</v>
      </c>
      <c r="K335" s="54">
        <v>612.76</v>
      </c>
      <c r="L335" s="18"/>
    </row>
    <row r="336" spans="1:12" ht="13.9" x14ac:dyDescent="0.4">
      <c r="A336" s="31"/>
      <c r="B336" s="32"/>
      <c r="C336" s="32" t="s">
        <v>336</v>
      </c>
      <c r="D336" s="16" t="s">
        <v>337</v>
      </c>
      <c r="E336" s="56">
        <v>1.47</v>
      </c>
      <c r="F336" s="17"/>
      <c r="G336" s="52" t="s">
        <v>376</v>
      </c>
      <c r="H336" s="54"/>
      <c r="I336" s="52"/>
      <c r="J336" s="52"/>
      <c r="K336" s="54"/>
      <c r="L336" s="21">
        <v>11.466000000000001</v>
      </c>
    </row>
    <row r="337" spans="1:12" ht="40.5" x14ac:dyDescent="0.4">
      <c r="A337" s="33" t="s">
        <v>478</v>
      </c>
      <c r="B337" s="34" t="s">
        <v>463</v>
      </c>
      <c r="C337" s="34" t="s">
        <v>464</v>
      </c>
      <c r="D337" s="22" t="s">
        <v>394</v>
      </c>
      <c r="E337" s="23">
        <v>12</v>
      </c>
      <c r="F337" s="24">
        <v>39.72</v>
      </c>
      <c r="G337" s="25" t="s">
        <v>5</v>
      </c>
      <c r="H337" s="26">
        <v>476.64</v>
      </c>
      <c r="I337" s="27"/>
      <c r="J337" s="27">
        <v>6.98</v>
      </c>
      <c r="K337" s="26">
        <v>3326.95</v>
      </c>
      <c r="L337" s="28"/>
    </row>
    <row r="338" spans="1:12" ht="13.9" x14ac:dyDescent="0.4">
      <c r="A338" s="57"/>
      <c r="B338" s="57"/>
      <c r="C338" s="57"/>
      <c r="D338" s="57"/>
      <c r="E338" s="57"/>
      <c r="F338" s="57"/>
      <c r="G338" s="80">
        <v>984.09</v>
      </c>
      <c r="H338" s="80"/>
      <c r="I338" s="57"/>
      <c r="J338" s="80">
        <v>6869.12</v>
      </c>
      <c r="K338" s="80"/>
      <c r="L338" s="29">
        <v>11.466000000000001</v>
      </c>
    </row>
    <row r="339" spans="1:12" ht="51.75" x14ac:dyDescent="0.4">
      <c r="A339" s="31" t="s">
        <v>479</v>
      </c>
      <c r="B339" s="32" t="s">
        <v>480</v>
      </c>
      <c r="C339" s="32" t="s">
        <v>481</v>
      </c>
      <c r="D339" s="16" t="s">
        <v>482</v>
      </c>
      <c r="E339" s="56">
        <v>0.1</v>
      </c>
      <c r="F339" s="17">
        <v>268.98</v>
      </c>
      <c r="G339" s="52"/>
      <c r="H339" s="54"/>
      <c r="I339" s="52" t="s">
        <v>375</v>
      </c>
      <c r="J339" s="52"/>
      <c r="K339" s="54"/>
      <c r="L339" s="18"/>
    </row>
    <row r="340" spans="1:12" x14ac:dyDescent="0.35">
      <c r="A340" s="57"/>
      <c r="B340" s="57"/>
      <c r="C340" s="11" t="s">
        <v>426</v>
      </c>
      <c r="D340" s="57"/>
      <c r="E340" s="57"/>
      <c r="F340" s="57"/>
      <c r="G340" s="57"/>
      <c r="H340" s="57"/>
      <c r="I340" s="57"/>
      <c r="J340" s="57"/>
      <c r="K340" s="57"/>
      <c r="L340" s="57"/>
    </row>
    <row r="341" spans="1:12" ht="13.9" x14ac:dyDescent="0.4">
      <c r="A341" s="31"/>
      <c r="B341" s="32"/>
      <c r="C341" s="32" t="s">
        <v>330</v>
      </c>
      <c r="D341" s="16"/>
      <c r="E341" s="56"/>
      <c r="F341" s="17">
        <v>208.27</v>
      </c>
      <c r="G341" s="52" t="s">
        <v>376</v>
      </c>
      <c r="H341" s="54">
        <v>27.08</v>
      </c>
      <c r="I341" s="52"/>
      <c r="J341" s="52">
        <v>6.98</v>
      </c>
      <c r="K341" s="54">
        <v>188.98</v>
      </c>
      <c r="L341" s="18"/>
    </row>
    <row r="342" spans="1:12" ht="13.9" x14ac:dyDescent="0.4">
      <c r="A342" s="31"/>
      <c r="B342" s="32"/>
      <c r="C342" s="32" t="s">
        <v>126</v>
      </c>
      <c r="D342" s="16"/>
      <c r="E342" s="56"/>
      <c r="F342" s="17">
        <v>18.52</v>
      </c>
      <c r="G342" s="52" t="s">
        <v>376</v>
      </c>
      <c r="H342" s="54">
        <v>2.41</v>
      </c>
      <c r="I342" s="52"/>
      <c r="J342" s="52">
        <v>6.98</v>
      </c>
      <c r="K342" s="54">
        <v>16.809999999999999</v>
      </c>
      <c r="L342" s="18"/>
    </row>
    <row r="343" spans="1:12" ht="13.9" x14ac:dyDescent="0.4">
      <c r="A343" s="31"/>
      <c r="B343" s="32"/>
      <c r="C343" s="32" t="s">
        <v>331</v>
      </c>
      <c r="D343" s="16"/>
      <c r="E343" s="56"/>
      <c r="F343" s="17">
        <v>4.3099999999999996</v>
      </c>
      <c r="G343" s="52" t="s">
        <v>376</v>
      </c>
      <c r="H343" s="19">
        <v>0.56000000000000005</v>
      </c>
      <c r="I343" s="52"/>
      <c r="J343" s="52">
        <v>6.98</v>
      </c>
      <c r="K343" s="19">
        <v>3.91</v>
      </c>
      <c r="L343" s="18"/>
    </row>
    <row r="344" spans="1:12" ht="13.9" x14ac:dyDescent="0.4">
      <c r="A344" s="31"/>
      <c r="B344" s="32"/>
      <c r="C344" s="32" t="s">
        <v>332</v>
      </c>
      <c r="D344" s="16"/>
      <c r="E344" s="56"/>
      <c r="F344" s="17">
        <v>42.19</v>
      </c>
      <c r="G344" s="52" t="s">
        <v>5</v>
      </c>
      <c r="H344" s="54">
        <v>4.22</v>
      </c>
      <c r="I344" s="52"/>
      <c r="J344" s="52">
        <v>6.98</v>
      </c>
      <c r="K344" s="54">
        <v>29.45</v>
      </c>
      <c r="L344" s="18"/>
    </row>
    <row r="345" spans="1:12" ht="13.9" x14ac:dyDescent="0.4">
      <c r="A345" s="31"/>
      <c r="B345" s="32"/>
      <c r="C345" s="32" t="s">
        <v>333</v>
      </c>
      <c r="D345" s="16" t="s">
        <v>334</v>
      </c>
      <c r="E345" s="56">
        <v>128</v>
      </c>
      <c r="F345" s="35"/>
      <c r="G345" s="52"/>
      <c r="H345" s="54">
        <v>35.380000000000003</v>
      </c>
      <c r="I345" s="20"/>
      <c r="J345" s="53">
        <v>128</v>
      </c>
      <c r="K345" s="54">
        <v>246.9</v>
      </c>
      <c r="L345" s="18"/>
    </row>
    <row r="346" spans="1:12" ht="13.9" x14ac:dyDescent="0.4">
      <c r="A346" s="31"/>
      <c r="B346" s="32"/>
      <c r="C346" s="32" t="s">
        <v>335</v>
      </c>
      <c r="D346" s="16" t="s">
        <v>334</v>
      </c>
      <c r="E346" s="56">
        <v>83</v>
      </c>
      <c r="F346" s="35"/>
      <c r="G346" s="52"/>
      <c r="H346" s="54">
        <v>22.94</v>
      </c>
      <c r="I346" s="20"/>
      <c r="J346" s="53">
        <v>83</v>
      </c>
      <c r="K346" s="54">
        <v>160.1</v>
      </c>
      <c r="L346" s="18"/>
    </row>
    <row r="347" spans="1:12" ht="13.9" x14ac:dyDescent="0.4">
      <c r="A347" s="33"/>
      <c r="B347" s="34"/>
      <c r="C347" s="34" t="s">
        <v>336</v>
      </c>
      <c r="D347" s="22" t="s">
        <v>337</v>
      </c>
      <c r="E347" s="23">
        <v>21.65</v>
      </c>
      <c r="F347" s="24"/>
      <c r="G347" s="27" t="s">
        <v>376</v>
      </c>
      <c r="H347" s="26"/>
      <c r="I347" s="27"/>
      <c r="J347" s="27"/>
      <c r="K347" s="26"/>
      <c r="L347" s="30">
        <v>2.8145000000000002</v>
      </c>
    </row>
    <row r="348" spans="1:12" ht="13.9" x14ac:dyDescent="0.4">
      <c r="A348" s="57"/>
      <c r="B348" s="57"/>
      <c r="C348" s="57"/>
      <c r="D348" s="57"/>
      <c r="E348" s="57"/>
      <c r="F348" s="57"/>
      <c r="G348" s="80">
        <v>92.03</v>
      </c>
      <c r="H348" s="80"/>
      <c r="I348" s="57"/>
      <c r="J348" s="80">
        <v>642.24</v>
      </c>
      <c r="K348" s="80"/>
      <c r="L348" s="29">
        <v>2.8145000000000002</v>
      </c>
    </row>
    <row r="349" spans="1:12" x14ac:dyDescent="0.35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</row>
    <row r="350" spans="1:12" ht="13.9" x14ac:dyDescent="0.4">
      <c r="A350" s="69" t="s">
        <v>483</v>
      </c>
      <c r="B350" s="69"/>
      <c r="C350" s="69"/>
      <c r="D350" s="69"/>
      <c r="E350" s="69"/>
      <c r="F350" s="69"/>
      <c r="G350" s="70">
        <v>9412.24</v>
      </c>
      <c r="H350" s="70"/>
      <c r="I350" s="15"/>
      <c r="J350" s="70">
        <v>65697.100000000006</v>
      </c>
      <c r="K350" s="70"/>
      <c r="L350" s="29">
        <v>124.40220000000001</v>
      </c>
    </row>
    <row r="351" spans="1:12" x14ac:dyDescent="0.35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</row>
    <row r="352" spans="1:12" x14ac:dyDescent="0.35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</row>
    <row r="353" spans="1:12" x14ac:dyDescent="0.35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</row>
    <row r="354" spans="1:12" ht="16.899999999999999" x14ac:dyDescent="0.5">
      <c r="A354" s="71" t="s">
        <v>484</v>
      </c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71"/>
    </row>
    <row r="355" spans="1:12" ht="51.75" x14ac:dyDescent="0.4">
      <c r="A355" s="31" t="s">
        <v>485</v>
      </c>
      <c r="B355" s="32" t="s">
        <v>486</v>
      </c>
      <c r="C355" s="32" t="s">
        <v>487</v>
      </c>
      <c r="D355" s="16" t="s">
        <v>488</v>
      </c>
      <c r="E355" s="56">
        <v>26</v>
      </c>
      <c r="F355" s="17">
        <v>3.02</v>
      </c>
      <c r="G355" s="52"/>
      <c r="H355" s="54"/>
      <c r="I355" s="52" t="s">
        <v>375</v>
      </c>
      <c r="J355" s="52"/>
      <c r="K355" s="54"/>
      <c r="L355" s="18"/>
    </row>
    <row r="356" spans="1:12" x14ac:dyDescent="0.35">
      <c r="A356" s="57"/>
      <c r="B356" s="57"/>
      <c r="C356" s="11" t="s">
        <v>489</v>
      </c>
      <c r="D356" s="57"/>
      <c r="E356" s="57"/>
      <c r="F356" s="57"/>
      <c r="G356" s="57"/>
      <c r="H356" s="57"/>
      <c r="I356" s="57"/>
      <c r="J356" s="57"/>
      <c r="K356" s="57"/>
      <c r="L356" s="57"/>
    </row>
    <row r="357" spans="1:12" ht="13.9" x14ac:dyDescent="0.4">
      <c r="A357" s="31"/>
      <c r="B357" s="32"/>
      <c r="C357" s="32" t="s">
        <v>330</v>
      </c>
      <c r="D357" s="16"/>
      <c r="E357" s="56"/>
      <c r="F357" s="17">
        <v>2.1800000000000002</v>
      </c>
      <c r="G357" s="52" t="s">
        <v>376</v>
      </c>
      <c r="H357" s="54">
        <v>73.680000000000007</v>
      </c>
      <c r="I357" s="52"/>
      <c r="J357" s="52">
        <v>6.98</v>
      </c>
      <c r="K357" s="54">
        <v>514.30999999999995</v>
      </c>
      <c r="L357" s="18"/>
    </row>
    <row r="358" spans="1:12" ht="13.9" x14ac:dyDescent="0.4">
      <c r="A358" s="31"/>
      <c r="B358" s="32"/>
      <c r="C358" s="32" t="s">
        <v>126</v>
      </c>
      <c r="D358" s="16"/>
      <c r="E358" s="56"/>
      <c r="F358" s="17">
        <v>0</v>
      </c>
      <c r="G358" s="52" t="s">
        <v>376</v>
      </c>
      <c r="H358" s="54">
        <v>0</v>
      </c>
      <c r="I358" s="52"/>
      <c r="J358" s="52">
        <v>6.98</v>
      </c>
      <c r="K358" s="54">
        <v>0</v>
      </c>
      <c r="L358" s="18"/>
    </row>
    <row r="359" spans="1:12" ht="13.9" x14ac:dyDescent="0.4">
      <c r="A359" s="31"/>
      <c r="B359" s="32"/>
      <c r="C359" s="32" t="s">
        <v>331</v>
      </c>
      <c r="D359" s="16"/>
      <c r="E359" s="56"/>
      <c r="F359" s="17">
        <v>0</v>
      </c>
      <c r="G359" s="52" t="s">
        <v>376</v>
      </c>
      <c r="H359" s="19">
        <v>0</v>
      </c>
      <c r="I359" s="52"/>
      <c r="J359" s="52">
        <v>6.98</v>
      </c>
      <c r="K359" s="19">
        <v>0</v>
      </c>
      <c r="L359" s="18"/>
    </row>
    <row r="360" spans="1:12" ht="13.9" x14ac:dyDescent="0.4">
      <c r="A360" s="31"/>
      <c r="B360" s="32"/>
      <c r="C360" s="32" t="s">
        <v>332</v>
      </c>
      <c r="D360" s="16"/>
      <c r="E360" s="56"/>
      <c r="F360" s="17">
        <v>0.84</v>
      </c>
      <c r="G360" s="52" t="s">
        <v>5</v>
      </c>
      <c r="H360" s="54">
        <v>21.84</v>
      </c>
      <c r="I360" s="52"/>
      <c r="J360" s="52">
        <v>6.98</v>
      </c>
      <c r="K360" s="54">
        <v>152.44</v>
      </c>
      <c r="L360" s="18"/>
    </row>
    <row r="361" spans="1:12" ht="13.9" x14ac:dyDescent="0.4">
      <c r="A361" s="31"/>
      <c r="B361" s="32"/>
      <c r="C361" s="32" t="s">
        <v>333</v>
      </c>
      <c r="D361" s="16" t="s">
        <v>334</v>
      </c>
      <c r="E361" s="56">
        <v>128</v>
      </c>
      <c r="F361" s="35"/>
      <c r="G361" s="52"/>
      <c r="H361" s="54">
        <v>94.31</v>
      </c>
      <c r="I361" s="20"/>
      <c r="J361" s="53">
        <v>128</v>
      </c>
      <c r="K361" s="54">
        <v>658.32</v>
      </c>
      <c r="L361" s="18"/>
    </row>
    <row r="362" spans="1:12" ht="13.9" x14ac:dyDescent="0.4">
      <c r="A362" s="31"/>
      <c r="B362" s="32"/>
      <c r="C362" s="32" t="s">
        <v>335</v>
      </c>
      <c r="D362" s="16" t="s">
        <v>334</v>
      </c>
      <c r="E362" s="56">
        <v>83</v>
      </c>
      <c r="F362" s="35"/>
      <c r="G362" s="52"/>
      <c r="H362" s="54">
        <v>61.15</v>
      </c>
      <c r="I362" s="20"/>
      <c r="J362" s="53">
        <v>83</v>
      </c>
      <c r="K362" s="54">
        <v>426.88</v>
      </c>
      <c r="L362" s="18"/>
    </row>
    <row r="363" spans="1:12" ht="13.9" x14ac:dyDescent="0.4">
      <c r="A363" s="33"/>
      <c r="B363" s="34"/>
      <c r="C363" s="34" t="s">
        <v>336</v>
      </c>
      <c r="D363" s="22" t="s">
        <v>337</v>
      </c>
      <c r="E363" s="23">
        <v>0.22</v>
      </c>
      <c r="F363" s="24"/>
      <c r="G363" s="27" t="s">
        <v>376</v>
      </c>
      <c r="H363" s="26"/>
      <c r="I363" s="27"/>
      <c r="J363" s="27"/>
      <c r="K363" s="26"/>
      <c r="L363" s="30">
        <v>7.4360000000000008</v>
      </c>
    </row>
    <row r="364" spans="1:12" ht="13.9" x14ac:dyDescent="0.4">
      <c r="A364" s="57"/>
      <c r="B364" s="57"/>
      <c r="C364" s="57"/>
      <c r="D364" s="57"/>
      <c r="E364" s="57"/>
      <c r="F364" s="57"/>
      <c r="G364" s="80">
        <v>250.98000000000002</v>
      </c>
      <c r="H364" s="80"/>
      <c r="I364" s="57"/>
      <c r="J364" s="80">
        <v>1751.9500000000003</v>
      </c>
      <c r="K364" s="80"/>
      <c r="L364" s="29">
        <v>7.4360000000000008</v>
      </c>
    </row>
    <row r="365" spans="1:12" ht="51.75" x14ac:dyDescent="0.4">
      <c r="A365" s="31" t="s">
        <v>490</v>
      </c>
      <c r="B365" s="32" t="s">
        <v>491</v>
      </c>
      <c r="C365" s="32" t="s">
        <v>492</v>
      </c>
      <c r="D365" s="16" t="s">
        <v>488</v>
      </c>
      <c r="E365" s="56">
        <v>7</v>
      </c>
      <c r="F365" s="17">
        <v>4.7700000000000005</v>
      </c>
      <c r="G365" s="52"/>
      <c r="H365" s="54"/>
      <c r="I365" s="52" t="s">
        <v>375</v>
      </c>
      <c r="J365" s="52"/>
      <c r="K365" s="54"/>
      <c r="L365" s="18"/>
    </row>
    <row r="366" spans="1:12" x14ac:dyDescent="0.35">
      <c r="A366" s="57"/>
      <c r="B366" s="57"/>
      <c r="C366" s="11" t="s">
        <v>493</v>
      </c>
      <c r="D366" s="57"/>
      <c r="E366" s="57"/>
      <c r="F366" s="57"/>
      <c r="G366" s="57"/>
      <c r="H366" s="57"/>
      <c r="I366" s="57"/>
      <c r="J366" s="57"/>
      <c r="K366" s="57"/>
      <c r="L366" s="57"/>
    </row>
    <row r="367" spans="1:12" ht="13.9" x14ac:dyDescent="0.4">
      <c r="A367" s="31"/>
      <c r="B367" s="32"/>
      <c r="C367" s="32" t="s">
        <v>330</v>
      </c>
      <c r="D367" s="16"/>
      <c r="E367" s="56"/>
      <c r="F367" s="17">
        <v>2.91</v>
      </c>
      <c r="G367" s="52" t="s">
        <v>376</v>
      </c>
      <c r="H367" s="54">
        <v>26.48</v>
      </c>
      <c r="I367" s="52"/>
      <c r="J367" s="52">
        <v>6.98</v>
      </c>
      <c r="K367" s="54">
        <v>184.84</v>
      </c>
      <c r="L367" s="18"/>
    </row>
    <row r="368" spans="1:12" ht="13.9" x14ac:dyDescent="0.4">
      <c r="A368" s="31"/>
      <c r="B368" s="32"/>
      <c r="C368" s="32" t="s">
        <v>126</v>
      </c>
      <c r="D368" s="16"/>
      <c r="E368" s="56"/>
      <c r="F368" s="17">
        <v>0</v>
      </c>
      <c r="G368" s="52" t="s">
        <v>376</v>
      </c>
      <c r="H368" s="54">
        <v>0</v>
      </c>
      <c r="I368" s="52"/>
      <c r="J368" s="52">
        <v>6.98</v>
      </c>
      <c r="K368" s="54">
        <v>0</v>
      </c>
      <c r="L368" s="18"/>
    </row>
    <row r="369" spans="1:12" ht="13.9" x14ac:dyDescent="0.4">
      <c r="A369" s="31"/>
      <c r="B369" s="32"/>
      <c r="C369" s="32" t="s">
        <v>331</v>
      </c>
      <c r="D369" s="16"/>
      <c r="E369" s="56"/>
      <c r="F369" s="17">
        <v>0</v>
      </c>
      <c r="G369" s="52" t="s">
        <v>376</v>
      </c>
      <c r="H369" s="19">
        <v>0</v>
      </c>
      <c r="I369" s="52"/>
      <c r="J369" s="52">
        <v>6.98</v>
      </c>
      <c r="K369" s="19">
        <v>0</v>
      </c>
      <c r="L369" s="18"/>
    </row>
    <row r="370" spans="1:12" ht="13.9" x14ac:dyDescent="0.4">
      <c r="A370" s="31"/>
      <c r="B370" s="32"/>
      <c r="C370" s="32" t="s">
        <v>332</v>
      </c>
      <c r="D370" s="16"/>
      <c r="E370" s="56"/>
      <c r="F370" s="17">
        <v>1.86</v>
      </c>
      <c r="G370" s="52" t="s">
        <v>5</v>
      </c>
      <c r="H370" s="54">
        <v>13.02</v>
      </c>
      <c r="I370" s="52"/>
      <c r="J370" s="52">
        <v>6.98</v>
      </c>
      <c r="K370" s="54">
        <v>90.88</v>
      </c>
      <c r="L370" s="18"/>
    </row>
    <row r="371" spans="1:12" ht="13.9" x14ac:dyDescent="0.4">
      <c r="A371" s="31"/>
      <c r="B371" s="32"/>
      <c r="C371" s="32" t="s">
        <v>333</v>
      </c>
      <c r="D371" s="16" t="s">
        <v>334</v>
      </c>
      <c r="E371" s="56">
        <v>128</v>
      </c>
      <c r="F371" s="35"/>
      <c r="G371" s="52"/>
      <c r="H371" s="54">
        <v>33.89</v>
      </c>
      <c r="I371" s="20"/>
      <c r="J371" s="53">
        <v>128</v>
      </c>
      <c r="K371" s="54">
        <v>236.6</v>
      </c>
      <c r="L371" s="18"/>
    </row>
    <row r="372" spans="1:12" ht="13.9" x14ac:dyDescent="0.4">
      <c r="A372" s="31"/>
      <c r="B372" s="32"/>
      <c r="C372" s="32" t="s">
        <v>335</v>
      </c>
      <c r="D372" s="16" t="s">
        <v>334</v>
      </c>
      <c r="E372" s="56">
        <v>83</v>
      </c>
      <c r="F372" s="35"/>
      <c r="G372" s="52"/>
      <c r="H372" s="54">
        <v>21.98</v>
      </c>
      <c r="I372" s="20"/>
      <c r="J372" s="53">
        <v>83</v>
      </c>
      <c r="K372" s="54">
        <v>153.41999999999999</v>
      </c>
      <c r="L372" s="18"/>
    </row>
    <row r="373" spans="1:12" ht="13.9" x14ac:dyDescent="0.4">
      <c r="A373" s="33"/>
      <c r="B373" s="34"/>
      <c r="C373" s="34" t="s">
        <v>336</v>
      </c>
      <c r="D373" s="22" t="s">
        <v>337</v>
      </c>
      <c r="E373" s="23">
        <v>0.31</v>
      </c>
      <c r="F373" s="24"/>
      <c r="G373" s="27" t="s">
        <v>376</v>
      </c>
      <c r="H373" s="26"/>
      <c r="I373" s="27"/>
      <c r="J373" s="27"/>
      <c r="K373" s="26"/>
      <c r="L373" s="30">
        <v>2.8210000000000002</v>
      </c>
    </row>
    <row r="374" spans="1:12" ht="13.9" x14ac:dyDescent="0.4">
      <c r="A374" s="57"/>
      <c r="B374" s="57"/>
      <c r="C374" s="57"/>
      <c r="D374" s="57"/>
      <c r="E374" s="57"/>
      <c r="F374" s="57"/>
      <c r="G374" s="80">
        <v>95.37</v>
      </c>
      <c r="H374" s="80"/>
      <c r="I374" s="57"/>
      <c r="J374" s="80">
        <v>665.74</v>
      </c>
      <c r="K374" s="80"/>
      <c r="L374" s="29">
        <v>2.8210000000000002</v>
      </c>
    </row>
    <row r="375" spans="1:12" x14ac:dyDescent="0.35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</row>
    <row r="376" spans="1:12" ht="13.9" x14ac:dyDescent="0.4">
      <c r="A376" s="69" t="s">
        <v>494</v>
      </c>
      <c r="B376" s="69"/>
      <c r="C376" s="69"/>
      <c r="D376" s="69"/>
      <c r="E376" s="69"/>
      <c r="F376" s="69"/>
      <c r="G376" s="70">
        <v>346.35</v>
      </c>
      <c r="H376" s="70"/>
      <c r="I376" s="15"/>
      <c r="J376" s="70">
        <v>2417.6900000000005</v>
      </c>
      <c r="K376" s="70"/>
      <c r="L376" s="29">
        <v>10.257000000000001</v>
      </c>
    </row>
    <row r="377" spans="1:12" x14ac:dyDescent="0.35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</row>
    <row r="378" spans="1:12" x14ac:dyDescent="0.35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</row>
    <row r="379" spans="1:12" x14ac:dyDescent="0.35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</row>
    <row r="380" spans="1:12" ht="16.899999999999999" x14ac:dyDescent="0.5">
      <c r="A380" s="71" t="s">
        <v>495</v>
      </c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71"/>
    </row>
    <row r="381" spans="1:12" ht="51.75" x14ac:dyDescent="0.4">
      <c r="A381" s="31" t="s">
        <v>496</v>
      </c>
      <c r="B381" s="32" t="s">
        <v>497</v>
      </c>
      <c r="C381" s="32" t="s">
        <v>498</v>
      </c>
      <c r="D381" s="16" t="s">
        <v>499</v>
      </c>
      <c r="E381" s="56">
        <v>0.48</v>
      </c>
      <c r="F381" s="17">
        <v>585.74</v>
      </c>
      <c r="G381" s="52"/>
      <c r="H381" s="54"/>
      <c r="I381" s="52" t="s">
        <v>375</v>
      </c>
      <c r="J381" s="52"/>
      <c r="K381" s="54"/>
      <c r="L381" s="18"/>
    </row>
    <row r="382" spans="1:12" x14ac:dyDescent="0.35">
      <c r="A382" s="57"/>
      <c r="B382" s="57"/>
      <c r="C382" s="11" t="s">
        <v>500</v>
      </c>
      <c r="D382" s="57"/>
      <c r="E382" s="57"/>
      <c r="F382" s="57"/>
      <c r="G382" s="57"/>
      <c r="H382" s="57"/>
      <c r="I382" s="57"/>
      <c r="J382" s="57"/>
      <c r="K382" s="57"/>
      <c r="L382" s="57"/>
    </row>
    <row r="383" spans="1:12" ht="13.9" x14ac:dyDescent="0.4">
      <c r="A383" s="31"/>
      <c r="B383" s="32"/>
      <c r="C383" s="32" t="s">
        <v>330</v>
      </c>
      <c r="D383" s="16"/>
      <c r="E383" s="56"/>
      <c r="F383" s="17">
        <v>458.2</v>
      </c>
      <c r="G383" s="52" t="s">
        <v>376</v>
      </c>
      <c r="H383" s="54">
        <v>285.92</v>
      </c>
      <c r="I383" s="52"/>
      <c r="J383" s="52">
        <v>6.98</v>
      </c>
      <c r="K383" s="54">
        <v>1995.7</v>
      </c>
      <c r="L383" s="18"/>
    </row>
    <row r="384" spans="1:12" ht="13.9" x14ac:dyDescent="0.4">
      <c r="A384" s="31"/>
      <c r="B384" s="32"/>
      <c r="C384" s="32" t="s">
        <v>126</v>
      </c>
      <c r="D384" s="16"/>
      <c r="E384" s="56"/>
      <c r="F384" s="17">
        <v>79.47</v>
      </c>
      <c r="G384" s="52" t="s">
        <v>376</v>
      </c>
      <c r="H384" s="54">
        <v>49.59</v>
      </c>
      <c r="I384" s="52"/>
      <c r="J384" s="52">
        <v>6.98</v>
      </c>
      <c r="K384" s="54">
        <v>346.13</v>
      </c>
      <c r="L384" s="18"/>
    </row>
    <row r="385" spans="1:12" ht="13.9" x14ac:dyDescent="0.4">
      <c r="A385" s="31"/>
      <c r="B385" s="32"/>
      <c r="C385" s="32" t="s">
        <v>331</v>
      </c>
      <c r="D385" s="16"/>
      <c r="E385" s="56"/>
      <c r="F385" s="17">
        <v>12.93</v>
      </c>
      <c r="G385" s="52" t="s">
        <v>376</v>
      </c>
      <c r="H385" s="19">
        <v>8.07</v>
      </c>
      <c r="I385" s="52"/>
      <c r="J385" s="52">
        <v>6.98</v>
      </c>
      <c r="K385" s="19">
        <v>56.32</v>
      </c>
      <c r="L385" s="18"/>
    </row>
    <row r="386" spans="1:12" ht="13.9" x14ac:dyDescent="0.4">
      <c r="A386" s="31"/>
      <c r="B386" s="32"/>
      <c r="C386" s="32" t="s">
        <v>332</v>
      </c>
      <c r="D386" s="16"/>
      <c r="E386" s="56"/>
      <c r="F386" s="17">
        <v>48.07</v>
      </c>
      <c r="G386" s="52" t="s">
        <v>5</v>
      </c>
      <c r="H386" s="54">
        <v>23.07</v>
      </c>
      <c r="I386" s="52"/>
      <c r="J386" s="52">
        <v>6.98</v>
      </c>
      <c r="K386" s="54">
        <v>161.05000000000001</v>
      </c>
      <c r="L386" s="18"/>
    </row>
    <row r="387" spans="1:12" ht="13.9" x14ac:dyDescent="0.4">
      <c r="A387" s="31"/>
      <c r="B387" s="32"/>
      <c r="C387" s="32" t="s">
        <v>333</v>
      </c>
      <c r="D387" s="16" t="s">
        <v>334</v>
      </c>
      <c r="E387" s="56">
        <v>128</v>
      </c>
      <c r="F387" s="35"/>
      <c r="G387" s="52"/>
      <c r="H387" s="54">
        <v>376.31</v>
      </c>
      <c r="I387" s="20"/>
      <c r="J387" s="53">
        <v>128</v>
      </c>
      <c r="K387" s="54">
        <v>2626.59</v>
      </c>
      <c r="L387" s="18"/>
    </row>
    <row r="388" spans="1:12" ht="13.9" x14ac:dyDescent="0.4">
      <c r="A388" s="31"/>
      <c r="B388" s="32"/>
      <c r="C388" s="32" t="s">
        <v>335</v>
      </c>
      <c r="D388" s="16" t="s">
        <v>334</v>
      </c>
      <c r="E388" s="56">
        <v>83</v>
      </c>
      <c r="F388" s="35"/>
      <c r="G388" s="52"/>
      <c r="H388" s="54">
        <v>244.01</v>
      </c>
      <c r="I388" s="20"/>
      <c r="J388" s="53">
        <v>83</v>
      </c>
      <c r="K388" s="54">
        <v>1703.18</v>
      </c>
      <c r="L388" s="18"/>
    </row>
    <row r="389" spans="1:12" ht="13.9" x14ac:dyDescent="0.4">
      <c r="A389" s="31"/>
      <c r="B389" s="32"/>
      <c r="C389" s="32" t="s">
        <v>336</v>
      </c>
      <c r="D389" s="16" t="s">
        <v>337</v>
      </c>
      <c r="E389" s="56">
        <v>47.63</v>
      </c>
      <c r="F389" s="17"/>
      <c r="G389" s="52" t="s">
        <v>376</v>
      </c>
      <c r="H389" s="54"/>
      <c r="I389" s="52"/>
      <c r="J389" s="52"/>
      <c r="K389" s="54"/>
      <c r="L389" s="21">
        <v>29.721119999999999</v>
      </c>
    </row>
    <row r="390" spans="1:12" ht="39.75" x14ac:dyDescent="0.4">
      <c r="A390" s="33" t="s">
        <v>501</v>
      </c>
      <c r="B390" s="34" t="s">
        <v>102</v>
      </c>
      <c r="C390" s="34" t="s">
        <v>502</v>
      </c>
      <c r="D390" s="22" t="s">
        <v>503</v>
      </c>
      <c r="E390" s="23">
        <v>48</v>
      </c>
      <c r="F390" s="24">
        <v>70.92</v>
      </c>
      <c r="G390" s="25" t="s">
        <v>5</v>
      </c>
      <c r="H390" s="26">
        <v>3404.16</v>
      </c>
      <c r="I390" s="27"/>
      <c r="J390" s="27">
        <v>6.98</v>
      </c>
      <c r="K390" s="26">
        <v>23761.040000000001</v>
      </c>
      <c r="L390" s="28"/>
    </row>
    <row r="391" spans="1:12" ht="13.9" x14ac:dyDescent="0.4">
      <c r="A391" s="57"/>
      <c r="B391" s="57"/>
      <c r="C391" s="57"/>
      <c r="D391" s="57"/>
      <c r="E391" s="57"/>
      <c r="F391" s="57"/>
      <c r="G391" s="80">
        <v>4383.0599999999995</v>
      </c>
      <c r="H391" s="80"/>
      <c r="I391" s="57"/>
      <c r="J391" s="80">
        <v>30593.690000000002</v>
      </c>
      <c r="K391" s="80"/>
      <c r="L391" s="29">
        <v>29.721119999999999</v>
      </c>
    </row>
    <row r="392" spans="1:12" ht="51.75" x14ac:dyDescent="0.4">
      <c r="A392" s="31" t="s">
        <v>504</v>
      </c>
      <c r="B392" s="32" t="s">
        <v>505</v>
      </c>
      <c r="C392" s="32" t="s">
        <v>506</v>
      </c>
      <c r="D392" s="16" t="s">
        <v>499</v>
      </c>
      <c r="E392" s="56">
        <v>0.03</v>
      </c>
      <c r="F392" s="17">
        <v>758.15000000000009</v>
      </c>
      <c r="G392" s="52"/>
      <c r="H392" s="54"/>
      <c r="I392" s="52" t="s">
        <v>375</v>
      </c>
      <c r="J392" s="52"/>
      <c r="K392" s="54"/>
      <c r="L392" s="18"/>
    </row>
    <row r="393" spans="1:12" x14ac:dyDescent="0.35">
      <c r="A393" s="57"/>
      <c r="B393" s="57"/>
      <c r="C393" s="11" t="s">
        <v>507</v>
      </c>
      <c r="D393" s="57"/>
      <c r="E393" s="57"/>
      <c r="F393" s="57"/>
      <c r="G393" s="57"/>
      <c r="H393" s="57"/>
      <c r="I393" s="57"/>
      <c r="J393" s="57"/>
      <c r="K393" s="57"/>
      <c r="L393" s="57"/>
    </row>
    <row r="394" spans="1:12" ht="13.9" x14ac:dyDescent="0.4">
      <c r="A394" s="31"/>
      <c r="B394" s="32"/>
      <c r="C394" s="32" t="s">
        <v>330</v>
      </c>
      <c r="D394" s="16"/>
      <c r="E394" s="56"/>
      <c r="F394" s="17">
        <v>560.44000000000005</v>
      </c>
      <c r="G394" s="52" t="s">
        <v>376</v>
      </c>
      <c r="H394" s="54">
        <v>21.86</v>
      </c>
      <c r="I394" s="52"/>
      <c r="J394" s="52">
        <v>6.98</v>
      </c>
      <c r="K394" s="54">
        <v>152.56</v>
      </c>
      <c r="L394" s="18"/>
    </row>
    <row r="395" spans="1:12" ht="13.9" x14ac:dyDescent="0.4">
      <c r="A395" s="31"/>
      <c r="B395" s="32"/>
      <c r="C395" s="32" t="s">
        <v>126</v>
      </c>
      <c r="D395" s="16"/>
      <c r="E395" s="56"/>
      <c r="F395" s="17">
        <v>106.53</v>
      </c>
      <c r="G395" s="52" t="s">
        <v>376</v>
      </c>
      <c r="H395" s="54">
        <v>4.1500000000000004</v>
      </c>
      <c r="I395" s="52"/>
      <c r="J395" s="52">
        <v>6.98</v>
      </c>
      <c r="K395" s="54">
        <v>29</v>
      </c>
      <c r="L395" s="18"/>
    </row>
    <row r="396" spans="1:12" ht="13.9" x14ac:dyDescent="0.4">
      <c r="A396" s="31"/>
      <c r="B396" s="32"/>
      <c r="C396" s="32" t="s">
        <v>331</v>
      </c>
      <c r="D396" s="16"/>
      <c r="E396" s="56"/>
      <c r="F396" s="17">
        <v>17</v>
      </c>
      <c r="G396" s="52" t="s">
        <v>376</v>
      </c>
      <c r="H396" s="19">
        <v>0.66</v>
      </c>
      <c r="I396" s="52"/>
      <c r="J396" s="52">
        <v>6.98</v>
      </c>
      <c r="K396" s="19">
        <v>4.63</v>
      </c>
      <c r="L396" s="18"/>
    </row>
    <row r="397" spans="1:12" ht="13.9" x14ac:dyDescent="0.4">
      <c r="A397" s="31"/>
      <c r="B397" s="32"/>
      <c r="C397" s="32" t="s">
        <v>332</v>
      </c>
      <c r="D397" s="16"/>
      <c r="E397" s="56"/>
      <c r="F397" s="17">
        <v>91.18</v>
      </c>
      <c r="G397" s="52" t="s">
        <v>5</v>
      </c>
      <c r="H397" s="54">
        <v>2.74</v>
      </c>
      <c r="I397" s="52"/>
      <c r="J397" s="52">
        <v>6.98</v>
      </c>
      <c r="K397" s="54">
        <v>19.09</v>
      </c>
      <c r="L397" s="18"/>
    </row>
    <row r="398" spans="1:12" ht="13.9" x14ac:dyDescent="0.4">
      <c r="A398" s="31"/>
      <c r="B398" s="32"/>
      <c r="C398" s="32" t="s">
        <v>333</v>
      </c>
      <c r="D398" s="16" t="s">
        <v>334</v>
      </c>
      <c r="E398" s="56">
        <v>128</v>
      </c>
      <c r="F398" s="35"/>
      <c r="G398" s="52"/>
      <c r="H398" s="54">
        <v>28.83</v>
      </c>
      <c r="I398" s="20"/>
      <c r="J398" s="53">
        <v>128</v>
      </c>
      <c r="K398" s="54">
        <v>201.2</v>
      </c>
      <c r="L398" s="18"/>
    </row>
    <row r="399" spans="1:12" ht="13.9" x14ac:dyDescent="0.4">
      <c r="A399" s="31"/>
      <c r="B399" s="32"/>
      <c r="C399" s="32" t="s">
        <v>335</v>
      </c>
      <c r="D399" s="16" t="s">
        <v>334</v>
      </c>
      <c r="E399" s="56">
        <v>83</v>
      </c>
      <c r="F399" s="35"/>
      <c r="G399" s="52"/>
      <c r="H399" s="54">
        <v>18.690000000000001</v>
      </c>
      <c r="I399" s="20"/>
      <c r="J399" s="53">
        <v>83</v>
      </c>
      <c r="K399" s="54">
        <v>130.47</v>
      </c>
      <c r="L399" s="18"/>
    </row>
    <row r="400" spans="1:12" ht="13.9" x14ac:dyDescent="0.4">
      <c r="A400" s="31"/>
      <c r="B400" s="32"/>
      <c r="C400" s="32" t="s">
        <v>336</v>
      </c>
      <c r="D400" s="16" t="s">
        <v>337</v>
      </c>
      <c r="E400" s="56">
        <v>61.05</v>
      </c>
      <c r="F400" s="17"/>
      <c r="G400" s="52" t="s">
        <v>376</v>
      </c>
      <c r="H400" s="54"/>
      <c r="I400" s="52"/>
      <c r="J400" s="52"/>
      <c r="K400" s="54"/>
      <c r="L400" s="21">
        <v>2.3809499999999999</v>
      </c>
    </row>
    <row r="401" spans="1:12" ht="39.75" x14ac:dyDescent="0.4">
      <c r="A401" s="33" t="s">
        <v>508</v>
      </c>
      <c r="B401" s="34" t="s">
        <v>102</v>
      </c>
      <c r="C401" s="34" t="s">
        <v>509</v>
      </c>
      <c r="D401" s="22" t="s">
        <v>503</v>
      </c>
      <c r="E401" s="23">
        <v>3</v>
      </c>
      <c r="F401" s="24">
        <v>94.73</v>
      </c>
      <c r="G401" s="25" t="s">
        <v>5</v>
      </c>
      <c r="H401" s="26">
        <v>284.19</v>
      </c>
      <c r="I401" s="27"/>
      <c r="J401" s="27">
        <v>6.98</v>
      </c>
      <c r="K401" s="26">
        <v>1983.65</v>
      </c>
      <c r="L401" s="28"/>
    </row>
    <row r="402" spans="1:12" ht="13.9" x14ac:dyDescent="0.4">
      <c r="A402" s="57"/>
      <c r="B402" s="57"/>
      <c r="C402" s="57"/>
      <c r="D402" s="57"/>
      <c r="E402" s="57"/>
      <c r="F402" s="57"/>
      <c r="G402" s="80">
        <v>360.46</v>
      </c>
      <c r="H402" s="80"/>
      <c r="I402" s="57"/>
      <c r="J402" s="80">
        <v>2515.9700000000003</v>
      </c>
      <c r="K402" s="80"/>
      <c r="L402" s="29">
        <v>2.3809499999999999</v>
      </c>
    </row>
    <row r="403" spans="1:12" ht="51.75" x14ac:dyDescent="0.4">
      <c r="A403" s="31" t="s">
        <v>510</v>
      </c>
      <c r="B403" s="32" t="s">
        <v>511</v>
      </c>
      <c r="C403" s="32" t="s">
        <v>512</v>
      </c>
      <c r="D403" s="16" t="s">
        <v>499</v>
      </c>
      <c r="E403" s="56">
        <v>0.16500000000000001</v>
      </c>
      <c r="F403" s="17">
        <v>763.99</v>
      </c>
      <c r="G403" s="52"/>
      <c r="H403" s="54"/>
      <c r="I403" s="52" t="s">
        <v>375</v>
      </c>
      <c r="J403" s="52"/>
      <c r="K403" s="54"/>
      <c r="L403" s="18"/>
    </row>
    <row r="404" spans="1:12" x14ac:dyDescent="0.35">
      <c r="A404" s="57"/>
      <c r="B404" s="57"/>
      <c r="C404" s="11" t="s">
        <v>513</v>
      </c>
      <c r="D404" s="57"/>
      <c r="E404" s="57"/>
      <c r="F404" s="57"/>
      <c r="G404" s="57"/>
      <c r="H404" s="57"/>
      <c r="I404" s="57"/>
      <c r="J404" s="57"/>
      <c r="K404" s="57"/>
      <c r="L404" s="57"/>
    </row>
    <row r="405" spans="1:12" ht="13.9" x14ac:dyDescent="0.4">
      <c r="A405" s="31"/>
      <c r="B405" s="32"/>
      <c r="C405" s="32" t="s">
        <v>330</v>
      </c>
      <c r="D405" s="16"/>
      <c r="E405" s="56"/>
      <c r="F405" s="17">
        <v>560.44000000000005</v>
      </c>
      <c r="G405" s="52" t="s">
        <v>376</v>
      </c>
      <c r="H405" s="54">
        <v>120.21</v>
      </c>
      <c r="I405" s="52"/>
      <c r="J405" s="52">
        <v>6.98</v>
      </c>
      <c r="K405" s="54">
        <v>839.1</v>
      </c>
      <c r="L405" s="18"/>
    </row>
    <row r="406" spans="1:12" ht="13.9" x14ac:dyDescent="0.4">
      <c r="A406" s="31"/>
      <c r="B406" s="32"/>
      <c r="C406" s="32" t="s">
        <v>126</v>
      </c>
      <c r="D406" s="16"/>
      <c r="E406" s="56"/>
      <c r="F406" s="17">
        <v>106.53</v>
      </c>
      <c r="G406" s="52" t="s">
        <v>376</v>
      </c>
      <c r="H406" s="54">
        <v>22.85</v>
      </c>
      <c r="I406" s="52"/>
      <c r="J406" s="52">
        <v>6.98</v>
      </c>
      <c r="K406" s="54">
        <v>159.5</v>
      </c>
      <c r="L406" s="18"/>
    </row>
    <row r="407" spans="1:12" ht="13.9" x14ac:dyDescent="0.4">
      <c r="A407" s="31"/>
      <c r="B407" s="32"/>
      <c r="C407" s="32" t="s">
        <v>331</v>
      </c>
      <c r="D407" s="16"/>
      <c r="E407" s="56"/>
      <c r="F407" s="17">
        <v>17</v>
      </c>
      <c r="G407" s="52" t="s">
        <v>376</v>
      </c>
      <c r="H407" s="19">
        <v>3.65</v>
      </c>
      <c r="I407" s="52"/>
      <c r="J407" s="52">
        <v>6.98</v>
      </c>
      <c r="K407" s="19">
        <v>25.45</v>
      </c>
      <c r="L407" s="18"/>
    </row>
    <row r="408" spans="1:12" ht="13.9" x14ac:dyDescent="0.4">
      <c r="A408" s="31"/>
      <c r="B408" s="32"/>
      <c r="C408" s="32" t="s">
        <v>332</v>
      </c>
      <c r="D408" s="16"/>
      <c r="E408" s="56"/>
      <c r="F408" s="17">
        <v>97.02</v>
      </c>
      <c r="G408" s="52" t="s">
        <v>5</v>
      </c>
      <c r="H408" s="54">
        <v>16.010000000000002</v>
      </c>
      <c r="I408" s="52"/>
      <c r="J408" s="52">
        <v>6.98</v>
      </c>
      <c r="K408" s="54">
        <v>111.74</v>
      </c>
      <c r="L408" s="18"/>
    </row>
    <row r="409" spans="1:12" ht="13.9" x14ac:dyDescent="0.4">
      <c r="A409" s="31"/>
      <c r="B409" s="32"/>
      <c r="C409" s="32" t="s">
        <v>333</v>
      </c>
      <c r="D409" s="16" t="s">
        <v>334</v>
      </c>
      <c r="E409" s="56">
        <v>128</v>
      </c>
      <c r="F409" s="35"/>
      <c r="G409" s="52"/>
      <c r="H409" s="54">
        <v>158.54</v>
      </c>
      <c r="I409" s="20"/>
      <c r="J409" s="53">
        <v>128</v>
      </c>
      <c r="K409" s="54">
        <v>1106.6199999999999</v>
      </c>
      <c r="L409" s="18"/>
    </row>
    <row r="410" spans="1:12" ht="13.9" x14ac:dyDescent="0.4">
      <c r="A410" s="31"/>
      <c r="B410" s="32"/>
      <c r="C410" s="32" t="s">
        <v>335</v>
      </c>
      <c r="D410" s="16" t="s">
        <v>334</v>
      </c>
      <c r="E410" s="56">
        <v>83</v>
      </c>
      <c r="F410" s="35"/>
      <c r="G410" s="52"/>
      <c r="H410" s="54">
        <v>102.8</v>
      </c>
      <c r="I410" s="20"/>
      <c r="J410" s="53">
        <v>83</v>
      </c>
      <c r="K410" s="54">
        <v>717.58</v>
      </c>
      <c r="L410" s="18"/>
    </row>
    <row r="411" spans="1:12" ht="13.9" x14ac:dyDescent="0.4">
      <c r="A411" s="31"/>
      <c r="B411" s="32"/>
      <c r="C411" s="32" t="s">
        <v>336</v>
      </c>
      <c r="D411" s="16" t="s">
        <v>337</v>
      </c>
      <c r="E411" s="56">
        <v>61.05</v>
      </c>
      <c r="F411" s="17"/>
      <c r="G411" s="52" t="s">
        <v>376</v>
      </c>
      <c r="H411" s="54"/>
      <c r="I411" s="52"/>
      <c r="J411" s="52"/>
      <c r="K411" s="54"/>
      <c r="L411" s="21">
        <v>13.095224999999999</v>
      </c>
    </row>
    <row r="412" spans="1:12" ht="39.75" x14ac:dyDescent="0.4">
      <c r="A412" s="33" t="s">
        <v>514</v>
      </c>
      <c r="B412" s="34" t="s">
        <v>102</v>
      </c>
      <c r="C412" s="34" t="s">
        <v>515</v>
      </c>
      <c r="D412" s="22" t="s">
        <v>503</v>
      </c>
      <c r="E412" s="23">
        <v>16.5</v>
      </c>
      <c r="F412" s="24">
        <v>111.17</v>
      </c>
      <c r="G412" s="25" t="s">
        <v>5</v>
      </c>
      <c r="H412" s="26">
        <v>1834.31</v>
      </c>
      <c r="I412" s="27"/>
      <c r="J412" s="27">
        <v>6.98</v>
      </c>
      <c r="K412" s="26">
        <v>12803.45</v>
      </c>
      <c r="L412" s="28"/>
    </row>
    <row r="413" spans="1:12" ht="13.9" x14ac:dyDescent="0.4">
      <c r="A413" s="57"/>
      <c r="B413" s="57"/>
      <c r="C413" s="57"/>
      <c r="D413" s="57"/>
      <c r="E413" s="57"/>
      <c r="F413" s="57"/>
      <c r="G413" s="80">
        <v>2254.7199999999998</v>
      </c>
      <c r="H413" s="80"/>
      <c r="I413" s="57"/>
      <c r="J413" s="80">
        <v>15737.990000000002</v>
      </c>
      <c r="K413" s="80"/>
      <c r="L413" s="29">
        <v>13.095224999999999</v>
      </c>
    </row>
    <row r="414" spans="1:12" ht="51.75" x14ac:dyDescent="0.4">
      <c r="A414" s="31" t="s">
        <v>516</v>
      </c>
      <c r="B414" s="32" t="s">
        <v>517</v>
      </c>
      <c r="C414" s="32" t="s">
        <v>518</v>
      </c>
      <c r="D414" s="16" t="s">
        <v>499</v>
      </c>
      <c r="E414" s="56">
        <v>0.93</v>
      </c>
      <c r="F414" s="17">
        <v>999.03</v>
      </c>
      <c r="G414" s="52"/>
      <c r="H414" s="54"/>
      <c r="I414" s="52" t="s">
        <v>375</v>
      </c>
      <c r="J414" s="52"/>
      <c r="K414" s="54"/>
      <c r="L414" s="18"/>
    </row>
    <row r="415" spans="1:12" x14ac:dyDescent="0.35">
      <c r="A415" s="57"/>
      <c r="B415" s="57"/>
      <c r="C415" s="11" t="s">
        <v>519</v>
      </c>
      <c r="D415" s="57"/>
      <c r="E415" s="57"/>
      <c r="F415" s="57"/>
      <c r="G415" s="57"/>
      <c r="H415" s="57"/>
      <c r="I415" s="57"/>
      <c r="J415" s="57"/>
      <c r="K415" s="57"/>
      <c r="L415" s="57"/>
    </row>
    <row r="416" spans="1:12" ht="13.9" x14ac:dyDescent="0.4">
      <c r="A416" s="31"/>
      <c r="B416" s="32"/>
      <c r="C416" s="32" t="s">
        <v>330</v>
      </c>
      <c r="D416" s="16"/>
      <c r="E416" s="56"/>
      <c r="F416" s="17">
        <v>703.1</v>
      </c>
      <c r="G416" s="52" t="s">
        <v>376</v>
      </c>
      <c r="H416" s="54">
        <v>850.05</v>
      </c>
      <c r="I416" s="52"/>
      <c r="J416" s="52">
        <v>6.98</v>
      </c>
      <c r="K416" s="54">
        <v>5933.33</v>
      </c>
      <c r="L416" s="18"/>
    </row>
    <row r="417" spans="1:12" ht="13.9" x14ac:dyDescent="0.4">
      <c r="A417" s="31"/>
      <c r="B417" s="32"/>
      <c r="C417" s="32" t="s">
        <v>126</v>
      </c>
      <c r="D417" s="16"/>
      <c r="E417" s="56"/>
      <c r="F417" s="17">
        <v>163.22999999999999</v>
      </c>
      <c r="G417" s="52" t="s">
        <v>376</v>
      </c>
      <c r="H417" s="54">
        <v>197.35</v>
      </c>
      <c r="I417" s="52"/>
      <c r="J417" s="52">
        <v>6.98</v>
      </c>
      <c r="K417" s="54">
        <v>1377.47</v>
      </c>
      <c r="L417" s="18"/>
    </row>
    <row r="418" spans="1:12" ht="13.9" x14ac:dyDescent="0.4">
      <c r="A418" s="31"/>
      <c r="B418" s="32"/>
      <c r="C418" s="32" t="s">
        <v>331</v>
      </c>
      <c r="D418" s="16"/>
      <c r="E418" s="56"/>
      <c r="F418" s="17">
        <v>26.22</v>
      </c>
      <c r="G418" s="52" t="s">
        <v>376</v>
      </c>
      <c r="H418" s="19">
        <v>31.7</v>
      </c>
      <c r="I418" s="52"/>
      <c r="J418" s="52">
        <v>6.98</v>
      </c>
      <c r="K418" s="19">
        <v>221.27</v>
      </c>
      <c r="L418" s="18"/>
    </row>
    <row r="419" spans="1:12" ht="13.9" x14ac:dyDescent="0.4">
      <c r="A419" s="31"/>
      <c r="B419" s="32"/>
      <c r="C419" s="32" t="s">
        <v>332</v>
      </c>
      <c r="D419" s="16"/>
      <c r="E419" s="56"/>
      <c r="F419" s="17">
        <v>132.69999999999999</v>
      </c>
      <c r="G419" s="52" t="s">
        <v>5</v>
      </c>
      <c r="H419" s="54">
        <v>123.41</v>
      </c>
      <c r="I419" s="52"/>
      <c r="J419" s="52">
        <v>6.98</v>
      </c>
      <c r="K419" s="54">
        <v>861.41</v>
      </c>
      <c r="L419" s="18"/>
    </row>
    <row r="420" spans="1:12" ht="13.9" x14ac:dyDescent="0.4">
      <c r="A420" s="31"/>
      <c r="B420" s="32"/>
      <c r="C420" s="32" t="s">
        <v>333</v>
      </c>
      <c r="D420" s="16" t="s">
        <v>334</v>
      </c>
      <c r="E420" s="56">
        <v>128</v>
      </c>
      <c r="F420" s="35"/>
      <c r="G420" s="52"/>
      <c r="H420" s="54">
        <v>1128.6400000000001</v>
      </c>
      <c r="I420" s="20"/>
      <c r="J420" s="53">
        <v>128</v>
      </c>
      <c r="K420" s="54">
        <v>7877.89</v>
      </c>
      <c r="L420" s="18"/>
    </row>
    <row r="421" spans="1:12" ht="13.9" x14ac:dyDescent="0.4">
      <c r="A421" s="31"/>
      <c r="B421" s="32"/>
      <c r="C421" s="32" t="s">
        <v>335</v>
      </c>
      <c r="D421" s="16" t="s">
        <v>334</v>
      </c>
      <c r="E421" s="56">
        <v>83</v>
      </c>
      <c r="F421" s="35"/>
      <c r="G421" s="52"/>
      <c r="H421" s="54">
        <v>731.85</v>
      </c>
      <c r="I421" s="20"/>
      <c r="J421" s="53">
        <v>83</v>
      </c>
      <c r="K421" s="54">
        <v>5108.32</v>
      </c>
      <c r="L421" s="18"/>
    </row>
    <row r="422" spans="1:12" ht="13.9" x14ac:dyDescent="0.4">
      <c r="A422" s="31"/>
      <c r="B422" s="32"/>
      <c r="C422" s="32" t="s">
        <v>336</v>
      </c>
      <c r="D422" s="16" t="s">
        <v>337</v>
      </c>
      <c r="E422" s="56">
        <v>76.59</v>
      </c>
      <c r="F422" s="17"/>
      <c r="G422" s="52" t="s">
        <v>376</v>
      </c>
      <c r="H422" s="54"/>
      <c r="I422" s="52"/>
      <c r="J422" s="52"/>
      <c r="K422" s="54"/>
      <c r="L422" s="21">
        <v>92.597310000000007</v>
      </c>
    </row>
    <row r="423" spans="1:12" ht="52.5" x14ac:dyDescent="0.4">
      <c r="A423" s="33" t="s">
        <v>520</v>
      </c>
      <c r="B423" s="34" t="s">
        <v>102</v>
      </c>
      <c r="C423" s="34" t="s">
        <v>521</v>
      </c>
      <c r="D423" s="22" t="s">
        <v>503</v>
      </c>
      <c r="E423" s="23">
        <v>93</v>
      </c>
      <c r="F423" s="24">
        <v>161.38999999999999</v>
      </c>
      <c r="G423" s="25" t="s">
        <v>5</v>
      </c>
      <c r="H423" s="26">
        <v>15009.27</v>
      </c>
      <c r="I423" s="27"/>
      <c r="J423" s="27">
        <v>6.98</v>
      </c>
      <c r="K423" s="26">
        <v>104764.7</v>
      </c>
      <c r="L423" s="28"/>
    </row>
    <row r="424" spans="1:12" ht="13.9" x14ac:dyDescent="0.4">
      <c r="A424" s="57"/>
      <c r="B424" s="57"/>
      <c r="C424" s="57"/>
      <c r="D424" s="57"/>
      <c r="E424" s="57"/>
      <c r="F424" s="57"/>
      <c r="G424" s="80">
        <v>18040.57</v>
      </c>
      <c r="H424" s="80"/>
      <c r="I424" s="57"/>
      <c r="J424" s="80">
        <v>125923.12</v>
      </c>
      <c r="K424" s="80"/>
      <c r="L424" s="29">
        <v>92.597310000000007</v>
      </c>
    </row>
    <row r="425" spans="1:12" ht="51.75" x14ac:dyDescent="0.4">
      <c r="A425" s="31" t="s">
        <v>522</v>
      </c>
      <c r="B425" s="32" t="s">
        <v>523</v>
      </c>
      <c r="C425" s="32" t="s">
        <v>524</v>
      </c>
      <c r="D425" s="16" t="s">
        <v>499</v>
      </c>
      <c r="E425" s="56">
        <v>0.72</v>
      </c>
      <c r="F425" s="17">
        <v>1469.3</v>
      </c>
      <c r="G425" s="52"/>
      <c r="H425" s="54"/>
      <c r="I425" s="52" t="s">
        <v>375</v>
      </c>
      <c r="J425" s="52"/>
      <c r="K425" s="54"/>
      <c r="L425" s="18"/>
    </row>
    <row r="426" spans="1:12" x14ac:dyDescent="0.35">
      <c r="A426" s="57"/>
      <c r="B426" s="57"/>
      <c r="C426" s="11" t="s">
        <v>525</v>
      </c>
      <c r="D426" s="57"/>
      <c r="E426" s="57"/>
      <c r="F426" s="57"/>
      <c r="G426" s="57"/>
      <c r="H426" s="57"/>
      <c r="I426" s="57"/>
      <c r="J426" s="57"/>
      <c r="K426" s="57"/>
      <c r="L426" s="57"/>
    </row>
    <row r="427" spans="1:12" ht="13.9" x14ac:dyDescent="0.4">
      <c r="A427" s="31"/>
      <c r="B427" s="32"/>
      <c r="C427" s="32" t="s">
        <v>330</v>
      </c>
      <c r="D427" s="16"/>
      <c r="E427" s="56"/>
      <c r="F427" s="17">
        <v>1049.55</v>
      </c>
      <c r="G427" s="52" t="s">
        <v>376</v>
      </c>
      <c r="H427" s="54">
        <v>982.38</v>
      </c>
      <c r="I427" s="52"/>
      <c r="J427" s="52">
        <v>6.98</v>
      </c>
      <c r="K427" s="54">
        <v>6857</v>
      </c>
      <c r="L427" s="18"/>
    </row>
    <row r="428" spans="1:12" ht="13.9" x14ac:dyDescent="0.4">
      <c r="A428" s="31"/>
      <c r="B428" s="32"/>
      <c r="C428" s="32" t="s">
        <v>126</v>
      </c>
      <c r="D428" s="16"/>
      <c r="E428" s="56"/>
      <c r="F428" s="17">
        <v>239.73</v>
      </c>
      <c r="G428" s="52" t="s">
        <v>376</v>
      </c>
      <c r="H428" s="54">
        <v>224.39</v>
      </c>
      <c r="I428" s="52"/>
      <c r="J428" s="52">
        <v>6.98</v>
      </c>
      <c r="K428" s="54">
        <v>1566.22</v>
      </c>
      <c r="L428" s="18"/>
    </row>
    <row r="429" spans="1:12" ht="13.9" x14ac:dyDescent="0.4">
      <c r="A429" s="31"/>
      <c r="B429" s="32"/>
      <c r="C429" s="32" t="s">
        <v>331</v>
      </c>
      <c r="D429" s="16"/>
      <c r="E429" s="56"/>
      <c r="F429" s="17">
        <v>38.840000000000003</v>
      </c>
      <c r="G429" s="52" t="s">
        <v>376</v>
      </c>
      <c r="H429" s="19">
        <v>36.35</v>
      </c>
      <c r="I429" s="52"/>
      <c r="J429" s="52">
        <v>6.98</v>
      </c>
      <c r="K429" s="19">
        <v>253.75</v>
      </c>
      <c r="L429" s="18"/>
    </row>
    <row r="430" spans="1:12" ht="13.9" x14ac:dyDescent="0.4">
      <c r="A430" s="31"/>
      <c r="B430" s="32"/>
      <c r="C430" s="32" t="s">
        <v>332</v>
      </c>
      <c r="D430" s="16"/>
      <c r="E430" s="56"/>
      <c r="F430" s="17">
        <v>180.02</v>
      </c>
      <c r="G430" s="52" t="s">
        <v>5</v>
      </c>
      <c r="H430" s="54">
        <v>129.61000000000001</v>
      </c>
      <c r="I430" s="52"/>
      <c r="J430" s="52">
        <v>6.98</v>
      </c>
      <c r="K430" s="54">
        <v>904.71</v>
      </c>
      <c r="L430" s="18"/>
    </row>
    <row r="431" spans="1:12" ht="13.9" x14ac:dyDescent="0.4">
      <c r="A431" s="31"/>
      <c r="B431" s="32"/>
      <c r="C431" s="32" t="s">
        <v>333</v>
      </c>
      <c r="D431" s="16" t="s">
        <v>334</v>
      </c>
      <c r="E431" s="56">
        <v>128</v>
      </c>
      <c r="F431" s="35"/>
      <c r="G431" s="52"/>
      <c r="H431" s="54">
        <v>1303.97</v>
      </c>
      <c r="I431" s="20"/>
      <c r="J431" s="53">
        <v>128</v>
      </c>
      <c r="K431" s="54">
        <v>9101.76</v>
      </c>
      <c r="L431" s="18"/>
    </row>
    <row r="432" spans="1:12" ht="13.9" x14ac:dyDescent="0.4">
      <c r="A432" s="31"/>
      <c r="B432" s="32"/>
      <c r="C432" s="32" t="s">
        <v>335</v>
      </c>
      <c r="D432" s="16" t="s">
        <v>334</v>
      </c>
      <c r="E432" s="56">
        <v>83</v>
      </c>
      <c r="F432" s="35"/>
      <c r="G432" s="52"/>
      <c r="H432" s="54">
        <v>845.55</v>
      </c>
      <c r="I432" s="20"/>
      <c r="J432" s="53">
        <v>83</v>
      </c>
      <c r="K432" s="54">
        <v>5901.92</v>
      </c>
      <c r="L432" s="18"/>
    </row>
    <row r="433" spans="1:12" ht="13.9" x14ac:dyDescent="0.4">
      <c r="A433" s="31"/>
      <c r="B433" s="32"/>
      <c r="C433" s="32" t="s">
        <v>336</v>
      </c>
      <c r="D433" s="16" t="s">
        <v>337</v>
      </c>
      <c r="E433" s="56">
        <v>114.33</v>
      </c>
      <c r="F433" s="17"/>
      <c r="G433" s="52" t="s">
        <v>376</v>
      </c>
      <c r="H433" s="54"/>
      <c r="I433" s="52"/>
      <c r="J433" s="52"/>
      <c r="K433" s="54"/>
      <c r="L433" s="21">
        <v>107.01288</v>
      </c>
    </row>
    <row r="434" spans="1:12" ht="39.75" x14ac:dyDescent="0.4">
      <c r="A434" s="33" t="s">
        <v>526</v>
      </c>
      <c r="B434" s="34" t="s">
        <v>102</v>
      </c>
      <c r="C434" s="34" t="s">
        <v>527</v>
      </c>
      <c r="D434" s="22" t="s">
        <v>503</v>
      </c>
      <c r="E434" s="23">
        <v>72</v>
      </c>
      <c r="F434" s="24">
        <v>179.08</v>
      </c>
      <c r="G434" s="25" t="s">
        <v>5</v>
      </c>
      <c r="H434" s="26">
        <v>12893.76</v>
      </c>
      <c r="I434" s="27"/>
      <c r="J434" s="27">
        <v>6.98</v>
      </c>
      <c r="K434" s="26">
        <v>89998.44</v>
      </c>
      <c r="L434" s="28"/>
    </row>
    <row r="435" spans="1:12" ht="13.9" x14ac:dyDescent="0.4">
      <c r="A435" s="57"/>
      <c r="B435" s="57"/>
      <c r="C435" s="57"/>
      <c r="D435" s="57"/>
      <c r="E435" s="57"/>
      <c r="F435" s="57"/>
      <c r="G435" s="80">
        <v>16379.66</v>
      </c>
      <c r="H435" s="80"/>
      <c r="I435" s="57"/>
      <c r="J435" s="80">
        <v>114330.05</v>
      </c>
      <c r="K435" s="80"/>
      <c r="L435" s="29">
        <v>107.01288</v>
      </c>
    </row>
    <row r="436" spans="1:12" ht="51.75" x14ac:dyDescent="0.4">
      <c r="A436" s="31" t="s">
        <v>528</v>
      </c>
      <c r="B436" s="32" t="s">
        <v>529</v>
      </c>
      <c r="C436" s="32" t="s">
        <v>530</v>
      </c>
      <c r="D436" s="16" t="s">
        <v>499</v>
      </c>
      <c r="E436" s="56">
        <v>0.48</v>
      </c>
      <c r="F436" s="17">
        <v>107.12</v>
      </c>
      <c r="G436" s="52"/>
      <c r="H436" s="54"/>
      <c r="I436" s="52" t="s">
        <v>375</v>
      </c>
      <c r="J436" s="52"/>
      <c r="K436" s="54"/>
      <c r="L436" s="18"/>
    </row>
    <row r="437" spans="1:12" x14ac:dyDescent="0.35">
      <c r="A437" s="57"/>
      <c r="B437" s="57"/>
      <c r="C437" s="11" t="s">
        <v>531</v>
      </c>
      <c r="D437" s="57"/>
      <c r="E437" s="57"/>
      <c r="F437" s="57"/>
      <c r="G437" s="57"/>
      <c r="H437" s="57"/>
      <c r="I437" s="57"/>
      <c r="J437" s="57"/>
      <c r="K437" s="57"/>
      <c r="L437" s="57"/>
    </row>
    <row r="438" spans="1:12" ht="13.9" x14ac:dyDescent="0.4">
      <c r="A438" s="31"/>
      <c r="B438" s="32"/>
      <c r="C438" s="32" t="s">
        <v>330</v>
      </c>
      <c r="D438" s="16"/>
      <c r="E438" s="56"/>
      <c r="F438" s="17">
        <v>58.32</v>
      </c>
      <c r="G438" s="52" t="s">
        <v>376</v>
      </c>
      <c r="H438" s="54">
        <v>36.39</v>
      </c>
      <c r="I438" s="52"/>
      <c r="J438" s="52">
        <v>6.98</v>
      </c>
      <c r="K438" s="54">
        <v>254.01</v>
      </c>
      <c r="L438" s="18"/>
    </row>
    <row r="439" spans="1:12" ht="13.9" x14ac:dyDescent="0.4">
      <c r="A439" s="31"/>
      <c r="B439" s="32"/>
      <c r="C439" s="32" t="s">
        <v>126</v>
      </c>
      <c r="D439" s="16"/>
      <c r="E439" s="56"/>
      <c r="F439" s="17">
        <v>44.51</v>
      </c>
      <c r="G439" s="52" t="s">
        <v>376</v>
      </c>
      <c r="H439" s="54">
        <v>27.77</v>
      </c>
      <c r="I439" s="52"/>
      <c r="J439" s="52">
        <v>6.98</v>
      </c>
      <c r="K439" s="54">
        <v>193.86</v>
      </c>
      <c r="L439" s="18"/>
    </row>
    <row r="440" spans="1:12" ht="13.9" x14ac:dyDescent="0.4">
      <c r="A440" s="31"/>
      <c r="B440" s="32"/>
      <c r="C440" s="32" t="s">
        <v>331</v>
      </c>
      <c r="D440" s="16"/>
      <c r="E440" s="56"/>
      <c r="F440" s="17">
        <v>0</v>
      </c>
      <c r="G440" s="52" t="s">
        <v>376</v>
      </c>
      <c r="H440" s="19">
        <v>0</v>
      </c>
      <c r="I440" s="52"/>
      <c r="J440" s="52">
        <v>6.98</v>
      </c>
      <c r="K440" s="19">
        <v>0</v>
      </c>
      <c r="L440" s="18"/>
    </row>
    <row r="441" spans="1:12" ht="13.9" x14ac:dyDescent="0.4">
      <c r="A441" s="31"/>
      <c r="B441" s="32"/>
      <c r="C441" s="32" t="s">
        <v>332</v>
      </c>
      <c r="D441" s="16"/>
      <c r="E441" s="56"/>
      <c r="F441" s="17">
        <v>4.29</v>
      </c>
      <c r="G441" s="52" t="s">
        <v>5</v>
      </c>
      <c r="H441" s="54">
        <v>2.06</v>
      </c>
      <c r="I441" s="52"/>
      <c r="J441" s="52">
        <v>6.98</v>
      </c>
      <c r="K441" s="54">
        <v>14.37</v>
      </c>
      <c r="L441" s="18"/>
    </row>
    <row r="442" spans="1:12" ht="13.9" x14ac:dyDescent="0.4">
      <c r="A442" s="31"/>
      <c r="B442" s="32"/>
      <c r="C442" s="32" t="s">
        <v>333</v>
      </c>
      <c r="D442" s="16" t="s">
        <v>334</v>
      </c>
      <c r="E442" s="56">
        <v>128</v>
      </c>
      <c r="F442" s="35"/>
      <c r="G442" s="52"/>
      <c r="H442" s="54">
        <v>46.58</v>
      </c>
      <c r="I442" s="20"/>
      <c r="J442" s="53">
        <v>128</v>
      </c>
      <c r="K442" s="54">
        <v>325.13</v>
      </c>
      <c r="L442" s="18"/>
    </row>
    <row r="443" spans="1:12" ht="13.9" x14ac:dyDescent="0.4">
      <c r="A443" s="31"/>
      <c r="B443" s="32"/>
      <c r="C443" s="32" t="s">
        <v>335</v>
      </c>
      <c r="D443" s="16" t="s">
        <v>334</v>
      </c>
      <c r="E443" s="56">
        <v>83</v>
      </c>
      <c r="F443" s="35"/>
      <c r="G443" s="52"/>
      <c r="H443" s="54">
        <v>30.2</v>
      </c>
      <c r="I443" s="20"/>
      <c r="J443" s="53">
        <v>83</v>
      </c>
      <c r="K443" s="54">
        <v>210.83</v>
      </c>
      <c r="L443" s="18"/>
    </row>
    <row r="444" spans="1:12" ht="13.9" x14ac:dyDescent="0.4">
      <c r="A444" s="33"/>
      <c r="B444" s="34"/>
      <c r="C444" s="34" t="s">
        <v>336</v>
      </c>
      <c r="D444" s="22" t="s">
        <v>337</v>
      </c>
      <c r="E444" s="23">
        <v>5.01</v>
      </c>
      <c r="F444" s="24"/>
      <c r="G444" s="27" t="s">
        <v>376</v>
      </c>
      <c r="H444" s="26"/>
      <c r="I444" s="27"/>
      <c r="J444" s="27"/>
      <c r="K444" s="26"/>
      <c r="L444" s="30">
        <v>3.1262399999999997</v>
      </c>
    </row>
    <row r="445" spans="1:12" ht="13.9" x14ac:dyDescent="0.4">
      <c r="A445" s="57"/>
      <c r="B445" s="57"/>
      <c r="C445" s="57"/>
      <c r="D445" s="57"/>
      <c r="E445" s="57"/>
      <c r="F445" s="57"/>
      <c r="G445" s="80">
        <v>143</v>
      </c>
      <c r="H445" s="80"/>
      <c r="I445" s="57"/>
      <c r="J445" s="80">
        <v>998.2</v>
      </c>
      <c r="K445" s="80"/>
      <c r="L445" s="29">
        <v>3.1262399999999997</v>
      </c>
    </row>
    <row r="446" spans="1:12" ht="51.75" x14ac:dyDescent="0.4">
      <c r="A446" s="31" t="s">
        <v>532</v>
      </c>
      <c r="B446" s="32" t="s">
        <v>533</v>
      </c>
      <c r="C446" s="32" t="s">
        <v>534</v>
      </c>
      <c r="D446" s="16" t="s">
        <v>499</v>
      </c>
      <c r="E446" s="56">
        <v>1.125</v>
      </c>
      <c r="F446" s="17">
        <v>113.94999999999999</v>
      </c>
      <c r="G446" s="52"/>
      <c r="H446" s="54"/>
      <c r="I446" s="52" t="s">
        <v>375</v>
      </c>
      <c r="J446" s="52"/>
      <c r="K446" s="54"/>
      <c r="L446" s="18"/>
    </row>
    <row r="447" spans="1:12" x14ac:dyDescent="0.35">
      <c r="A447" s="57"/>
      <c r="B447" s="57"/>
      <c r="C447" s="11" t="s">
        <v>535</v>
      </c>
      <c r="D447" s="57"/>
      <c r="E447" s="57"/>
      <c r="F447" s="57"/>
      <c r="G447" s="57"/>
      <c r="H447" s="57"/>
      <c r="I447" s="57"/>
      <c r="J447" s="57"/>
      <c r="K447" s="57"/>
      <c r="L447" s="57"/>
    </row>
    <row r="448" spans="1:12" ht="13.9" x14ac:dyDescent="0.4">
      <c r="A448" s="31"/>
      <c r="B448" s="32"/>
      <c r="C448" s="32" t="s">
        <v>330</v>
      </c>
      <c r="D448" s="16"/>
      <c r="E448" s="56"/>
      <c r="F448" s="17">
        <v>58.32</v>
      </c>
      <c r="G448" s="52" t="s">
        <v>376</v>
      </c>
      <c r="H448" s="54">
        <v>85.29</v>
      </c>
      <c r="I448" s="52"/>
      <c r="J448" s="52">
        <v>6.98</v>
      </c>
      <c r="K448" s="54">
        <v>595.35</v>
      </c>
      <c r="L448" s="18"/>
    </row>
    <row r="449" spans="1:12" ht="13.9" x14ac:dyDescent="0.4">
      <c r="A449" s="31"/>
      <c r="B449" s="32"/>
      <c r="C449" s="32" t="s">
        <v>126</v>
      </c>
      <c r="D449" s="16"/>
      <c r="E449" s="56"/>
      <c r="F449" s="17">
        <v>44.51</v>
      </c>
      <c r="G449" s="52" t="s">
        <v>376</v>
      </c>
      <c r="H449" s="54">
        <v>65.099999999999994</v>
      </c>
      <c r="I449" s="52"/>
      <c r="J449" s="52">
        <v>6.98</v>
      </c>
      <c r="K449" s="54">
        <v>454.37</v>
      </c>
      <c r="L449" s="18"/>
    </row>
    <row r="450" spans="1:12" ht="13.9" x14ac:dyDescent="0.4">
      <c r="A450" s="31"/>
      <c r="B450" s="32"/>
      <c r="C450" s="32" t="s">
        <v>331</v>
      </c>
      <c r="D450" s="16"/>
      <c r="E450" s="56"/>
      <c r="F450" s="17">
        <v>0</v>
      </c>
      <c r="G450" s="52" t="s">
        <v>376</v>
      </c>
      <c r="H450" s="19">
        <v>0</v>
      </c>
      <c r="I450" s="52"/>
      <c r="J450" s="52">
        <v>6.98</v>
      </c>
      <c r="K450" s="19">
        <v>0</v>
      </c>
      <c r="L450" s="18"/>
    </row>
    <row r="451" spans="1:12" ht="13.9" x14ac:dyDescent="0.4">
      <c r="A451" s="31"/>
      <c r="B451" s="32"/>
      <c r="C451" s="32" t="s">
        <v>332</v>
      </c>
      <c r="D451" s="16"/>
      <c r="E451" s="56"/>
      <c r="F451" s="17">
        <v>11.12</v>
      </c>
      <c r="G451" s="52" t="s">
        <v>5</v>
      </c>
      <c r="H451" s="54">
        <v>12.51</v>
      </c>
      <c r="I451" s="52"/>
      <c r="J451" s="52">
        <v>6.98</v>
      </c>
      <c r="K451" s="54">
        <v>87.32</v>
      </c>
      <c r="L451" s="18"/>
    </row>
    <row r="452" spans="1:12" ht="13.9" x14ac:dyDescent="0.4">
      <c r="A452" s="31"/>
      <c r="B452" s="32"/>
      <c r="C452" s="32" t="s">
        <v>333</v>
      </c>
      <c r="D452" s="16" t="s">
        <v>334</v>
      </c>
      <c r="E452" s="56">
        <v>128</v>
      </c>
      <c r="F452" s="35"/>
      <c r="G452" s="52"/>
      <c r="H452" s="54">
        <v>109.17</v>
      </c>
      <c r="I452" s="20"/>
      <c r="J452" s="53">
        <v>128</v>
      </c>
      <c r="K452" s="54">
        <v>762.05</v>
      </c>
      <c r="L452" s="18"/>
    </row>
    <row r="453" spans="1:12" ht="13.9" x14ac:dyDescent="0.4">
      <c r="A453" s="31"/>
      <c r="B453" s="32"/>
      <c r="C453" s="32" t="s">
        <v>335</v>
      </c>
      <c r="D453" s="16" t="s">
        <v>334</v>
      </c>
      <c r="E453" s="56">
        <v>83</v>
      </c>
      <c r="F453" s="35"/>
      <c r="G453" s="52"/>
      <c r="H453" s="54">
        <v>70.790000000000006</v>
      </c>
      <c r="I453" s="20"/>
      <c r="J453" s="53">
        <v>83</v>
      </c>
      <c r="K453" s="54">
        <v>494.14</v>
      </c>
      <c r="L453" s="18"/>
    </row>
    <row r="454" spans="1:12" ht="13.9" x14ac:dyDescent="0.4">
      <c r="A454" s="33"/>
      <c r="B454" s="34"/>
      <c r="C454" s="34" t="s">
        <v>336</v>
      </c>
      <c r="D454" s="22" t="s">
        <v>337</v>
      </c>
      <c r="E454" s="23">
        <v>5.01</v>
      </c>
      <c r="F454" s="24"/>
      <c r="G454" s="27" t="s">
        <v>376</v>
      </c>
      <c r="H454" s="26"/>
      <c r="I454" s="27"/>
      <c r="J454" s="27"/>
      <c r="K454" s="26"/>
      <c r="L454" s="30">
        <v>7.3271249999999997</v>
      </c>
    </row>
    <row r="455" spans="1:12" ht="13.9" x14ac:dyDescent="0.4">
      <c r="A455" s="57"/>
      <c r="B455" s="57"/>
      <c r="C455" s="57"/>
      <c r="D455" s="57"/>
      <c r="E455" s="57"/>
      <c r="F455" s="57"/>
      <c r="G455" s="80">
        <v>342.86</v>
      </c>
      <c r="H455" s="80"/>
      <c r="I455" s="57"/>
      <c r="J455" s="80">
        <v>2393.23</v>
      </c>
      <c r="K455" s="80"/>
      <c r="L455" s="29">
        <v>7.3271249999999997</v>
      </c>
    </row>
    <row r="456" spans="1:12" ht="51.75" x14ac:dyDescent="0.4">
      <c r="A456" s="31" t="s">
        <v>536</v>
      </c>
      <c r="B456" s="32" t="s">
        <v>537</v>
      </c>
      <c r="C456" s="32" t="s">
        <v>538</v>
      </c>
      <c r="D456" s="16" t="s">
        <v>499</v>
      </c>
      <c r="E456" s="56">
        <v>0.72</v>
      </c>
      <c r="F456" s="17">
        <v>144.44999999999999</v>
      </c>
      <c r="G456" s="52"/>
      <c r="H456" s="54"/>
      <c r="I456" s="52" t="s">
        <v>375</v>
      </c>
      <c r="J456" s="52"/>
      <c r="K456" s="54"/>
      <c r="L456" s="18"/>
    </row>
    <row r="457" spans="1:12" x14ac:dyDescent="0.35">
      <c r="A457" s="57"/>
      <c r="B457" s="57"/>
      <c r="C457" s="11" t="s">
        <v>525</v>
      </c>
      <c r="D457" s="57"/>
      <c r="E457" s="57"/>
      <c r="F457" s="57"/>
      <c r="G457" s="57"/>
      <c r="H457" s="57"/>
      <c r="I457" s="57"/>
      <c r="J457" s="57"/>
      <c r="K457" s="57"/>
      <c r="L457" s="57"/>
    </row>
    <row r="458" spans="1:12" ht="13.9" x14ac:dyDescent="0.4">
      <c r="A458" s="31"/>
      <c r="B458" s="32"/>
      <c r="C458" s="32" t="s">
        <v>330</v>
      </c>
      <c r="D458" s="16"/>
      <c r="E458" s="56"/>
      <c r="F458" s="17">
        <v>58.32</v>
      </c>
      <c r="G458" s="52" t="s">
        <v>376</v>
      </c>
      <c r="H458" s="54">
        <v>54.59</v>
      </c>
      <c r="I458" s="52"/>
      <c r="J458" s="52">
        <v>6.98</v>
      </c>
      <c r="K458" s="54">
        <v>381.02</v>
      </c>
      <c r="L458" s="18"/>
    </row>
    <row r="459" spans="1:12" ht="13.9" x14ac:dyDescent="0.4">
      <c r="A459" s="31"/>
      <c r="B459" s="32"/>
      <c r="C459" s="32" t="s">
        <v>126</v>
      </c>
      <c r="D459" s="16"/>
      <c r="E459" s="56"/>
      <c r="F459" s="17">
        <v>44.51</v>
      </c>
      <c r="G459" s="52" t="s">
        <v>376</v>
      </c>
      <c r="H459" s="54">
        <v>41.66</v>
      </c>
      <c r="I459" s="52"/>
      <c r="J459" s="52">
        <v>6.98</v>
      </c>
      <c r="K459" s="54">
        <v>290.8</v>
      </c>
      <c r="L459" s="18"/>
    </row>
    <row r="460" spans="1:12" ht="13.9" x14ac:dyDescent="0.4">
      <c r="A460" s="31"/>
      <c r="B460" s="32"/>
      <c r="C460" s="32" t="s">
        <v>331</v>
      </c>
      <c r="D460" s="16"/>
      <c r="E460" s="56"/>
      <c r="F460" s="17">
        <v>0</v>
      </c>
      <c r="G460" s="52" t="s">
        <v>376</v>
      </c>
      <c r="H460" s="19">
        <v>0</v>
      </c>
      <c r="I460" s="52"/>
      <c r="J460" s="52">
        <v>6.98</v>
      </c>
      <c r="K460" s="19">
        <v>0</v>
      </c>
      <c r="L460" s="18"/>
    </row>
    <row r="461" spans="1:12" ht="13.9" x14ac:dyDescent="0.4">
      <c r="A461" s="31"/>
      <c r="B461" s="32"/>
      <c r="C461" s="32" t="s">
        <v>332</v>
      </c>
      <c r="D461" s="16"/>
      <c r="E461" s="56"/>
      <c r="F461" s="17">
        <v>41.62</v>
      </c>
      <c r="G461" s="52" t="s">
        <v>5</v>
      </c>
      <c r="H461" s="54">
        <v>29.97</v>
      </c>
      <c r="I461" s="52"/>
      <c r="J461" s="52">
        <v>6.98</v>
      </c>
      <c r="K461" s="54">
        <v>209.17</v>
      </c>
      <c r="L461" s="18"/>
    </row>
    <row r="462" spans="1:12" ht="13.9" x14ac:dyDescent="0.4">
      <c r="A462" s="31"/>
      <c r="B462" s="32"/>
      <c r="C462" s="32" t="s">
        <v>333</v>
      </c>
      <c r="D462" s="16" t="s">
        <v>334</v>
      </c>
      <c r="E462" s="56">
        <v>128</v>
      </c>
      <c r="F462" s="35"/>
      <c r="G462" s="52"/>
      <c r="H462" s="54">
        <v>69.88</v>
      </c>
      <c r="I462" s="20"/>
      <c r="J462" s="53">
        <v>128</v>
      </c>
      <c r="K462" s="54">
        <v>487.71</v>
      </c>
      <c r="L462" s="18"/>
    </row>
    <row r="463" spans="1:12" ht="13.9" x14ac:dyDescent="0.4">
      <c r="A463" s="31"/>
      <c r="B463" s="32"/>
      <c r="C463" s="32" t="s">
        <v>335</v>
      </c>
      <c r="D463" s="16" t="s">
        <v>334</v>
      </c>
      <c r="E463" s="56">
        <v>83</v>
      </c>
      <c r="F463" s="35"/>
      <c r="G463" s="52"/>
      <c r="H463" s="54">
        <v>45.31</v>
      </c>
      <c r="I463" s="20"/>
      <c r="J463" s="53">
        <v>83</v>
      </c>
      <c r="K463" s="54">
        <v>316.25</v>
      </c>
      <c r="L463" s="18"/>
    </row>
    <row r="464" spans="1:12" ht="13.9" x14ac:dyDescent="0.4">
      <c r="A464" s="33"/>
      <c r="B464" s="34"/>
      <c r="C464" s="34" t="s">
        <v>336</v>
      </c>
      <c r="D464" s="22" t="s">
        <v>337</v>
      </c>
      <c r="E464" s="23">
        <v>5.01</v>
      </c>
      <c r="F464" s="24"/>
      <c r="G464" s="27" t="s">
        <v>376</v>
      </c>
      <c r="H464" s="26"/>
      <c r="I464" s="27"/>
      <c r="J464" s="27"/>
      <c r="K464" s="26"/>
      <c r="L464" s="30">
        <v>4.6893599999999998</v>
      </c>
    </row>
    <row r="465" spans="1:12" ht="13.9" x14ac:dyDescent="0.4">
      <c r="A465" s="57"/>
      <c r="B465" s="57"/>
      <c r="C465" s="57"/>
      <c r="D465" s="57"/>
      <c r="E465" s="57"/>
      <c r="F465" s="57"/>
      <c r="G465" s="80">
        <v>241.41</v>
      </c>
      <c r="H465" s="80"/>
      <c r="I465" s="57"/>
      <c r="J465" s="80">
        <v>1684.9499999999998</v>
      </c>
      <c r="K465" s="80"/>
      <c r="L465" s="29">
        <v>4.6893599999999998</v>
      </c>
    </row>
    <row r="466" spans="1:12" ht="54" x14ac:dyDescent="0.4">
      <c r="A466" s="31" t="s">
        <v>539</v>
      </c>
      <c r="B466" s="32" t="s">
        <v>540</v>
      </c>
      <c r="C466" s="32" t="s">
        <v>541</v>
      </c>
      <c r="D466" s="16" t="s">
        <v>542</v>
      </c>
      <c r="E466" s="56">
        <v>23.25</v>
      </c>
      <c r="F466" s="17">
        <v>141.97</v>
      </c>
      <c r="G466" s="52"/>
      <c r="H466" s="54"/>
      <c r="I466" s="52" t="s">
        <v>375</v>
      </c>
      <c r="J466" s="52"/>
      <c r="K466" s="54"/>
      <c r="L466" s="18"/>
    </row>
    <row r="467" spans="1:12" x14ac:dyDescent="0.35">
      <c r="A467" s="57"/>
      <c r="B467" s="57"/>
      <c r="C467" s="11" t="s">
        <v>543</v>
      </c>
      <c r="D467" s="57"/>
      <c r="E467" s="57"/>
      <c r="F467" s="57"/>
      <c r="G467" s="57"/>
      <c r="H467" s="57"/>
      <c r="I467" s="57"/>
      <c r="J467" s="57"/>
      <c r="K467" s="57"/>
      <c r="L467" s="57"/>
    </row>
    <row r="468" spans="1:12" ht="13.9" x14ac:dyDescent="0.4">
      <c r="A468" s="31"/>
      <c r="B468" s="32"/>
      <c r="C468" s="32" t="s">
        <v>330</v>
      </c>
      <c r="D468" s="16"/>
      <c r="E468" s="56"/>
      <c r="F468" s="17">
        <v>34.92</v>
      </c>
      <c r="G468" s="52" t="s">
        <v>376</v>
      </c>
      <c r="H468" s="54">
        <v>1055.46</v>
      </c>
      <c r="I468" s="52"/>
      <c r="J468" s="52">
        <v>6.98</v>
      </c>
      <c r="K468" s="54">
        <v>7367.09</v>
      </c>
      <c r="L468" s="18"/>
    </row>
    <row r="469" spans="1:12" ht="13.9" x14ac:dyDescent="0.4">
      <c r="A469" s="31"/>
      <c r="B469" s="32"/>
      <c r="C469" s="32" t="s">
        <v>126</v>
      </c>
      <c r="D469" s="16"/>
      <c r="E469" s="56"/>
      <c r="F469" s="17">
        <v>17.27</v>
      </c>
      <c r="G469" s="52" t="s">
        <v>376</v>
      </c>
      <c r="H469" s="54">
        <v>521.99</v>
      </c>
      <c r="I469" s="52"/>
      <c r="J469" s="52">
        <v>6.98</v>
      </c>
      <c r="K469" s="54">
        <v>3643.46</v>
      </c>
      <c r="L469" s="18"/>
    </row>
    <row r="470" spans="1:12" ht="13.9" x14ac:dyDescent="0.4">
      <c r="A470" s="31"/>
      <c r="B470" s="32"/>
      <c r="C470" s="32" t="s">
        <v>331</v>
      </c>
      <c r="D470" s="16"/>
      <c r="E470" s="56"/>
      <c r="F470" s="17">
        <v>2.9</v>
      </c>
      <c r="G470" s="52" t="s">
        <v>376</v>
      </c>
      <c r="H470" s="19">
        <v>87.65</v>
      </c>
      <c r="I470" s="52"/>
      <c r="J470" s="52">
        <v>6.98</v>
      </c>
      <c r="K470" s="19">
        <v>611.80999999999995</v>
      </c>
      <c r="L470" s="18"/>
    </row>
    <row r="471" spans="1:12" ht="13.9" x14ac:dyDescent="0.4">
      <c r="A471" s="31"/>
      <c r="B471" s="32"/>
      <c r="C471" s="32" t="s">
        <v>332</v>
      </c>
      <c r="D471" s="16"/>
      <c r="E471" s="56"/>
      <c r="F471" s="17">
        <v>89.78</v>
      </c>
      <c r="G471" s="52" t="s">
        <v>5</v>
      </c>
      <c r="H471" s="54">
        <v>2087.39</v>
      </c>
      <c r="I471" s="52"/>
      <c r="J471" s="52">
        <v>6.98</v>
      </c>
      <c r="K471" s="54">
        <v>14569.95</v>
      </c>
      <c r="L471" s="18"/>
    </row>
    <row r="472" spans="1:12" ht="13.9" x14ac:dyDescent="0.4">
      <c r="A472" s="31"/>
      <c r="B472" s="32"/>
      <c r="C472" s="32" t="s">
        <v>333</v>
      </c>
      <c r="D472" s="16" t="s">
        <v>334</v>
      </c>
      <c r="E472" s="56">
        <v>100</v>
      </c>
      <c r="F472" s="35"/>
      <c r="G472" s="52"/>
      <c r="H472" s="54">
        <v>1143.1099999999999</v>
      </c>
      <c r="I472" s="20"/>
      <c r="J472" s="53">
        <v>100</v>
      </c>
      <c r="K472" s="54">
        <v>7978.9</v>
      </c>
      <c r="L472" s="18"/>
    </row>
    <row r="473" spans="1:12" ht="13.9" x14ac:dyDescent="0.4">
      <c r="A473" s="31"/>
      <c r="B473" s="32"/>
      <c r="C473" s="32" t="s">
        <v>335</v>
      </c>
      <c r="D473" s="16" t="s">
        <v>334</v>
      </c>
      <c r="E473" s="56">
        <v>70</v>
      </c>
      <c r="F473" s="35"/>
      <c r="G473" s="52"/>
      <c r="H473" s="54">
        <v>800.18</v>
      </c>
      <c r="I473" s="20"/>
      <c r="J473" s="53">
        <v>70</v>
      </c>
      <c r="K473" s="54">
        <v>5585.23</v>
      </c>
      <c r="L473" s="18"/>
    </row>
    <row r="474" spans="1:12" ht="13.9" x14ac:dyDescent="0.4">
      <c r="A474" s="31"/>
      <c r="B474" s="32"/>
      <c r="C474" s="32" t="s">
        <v>336</v>
      </c>
      <c r="D474" s="16" t="s">
        <v>337</v>
      </c>
      <c r="E474" s="56">
        <v>3.52</v>
      </c>
      <c r="F474" s="17"/>
      <c r="G474" s="52" t="s">
        <v>376</v>
      </c>
      <c r="H474" s="54"/>
      <c r="I474" s="52"/>
      <c r="J474" s="52"/>
      <c r="K474" s="54"/>
      <c r="L474" s="21">
        <v>106.39200000000001</v>
      </c>
    </row>
    <row r="475" spans="1:12" ht="26.25" x14ac:dyDescent="0.4">
      <c r="A475" s="33" t="s">
        <v>544</v>
      </c>
      <c r="B475" s="34" t="s">
        <v>102</v>
      </c>
      <c r="C475" s="34" t="s">
        <v>545</v>
      </c>
      <c r="D475" s="22" t="s">
        <v>503</v>
      </c>
      <c r="E475" s="23">
        <v>232.5</v>
      </c>
      <c r="F475" s="24">
        <v>58.28</v>
      </c>
      <c r="G475" s="25" t="s">
        <v>5</v>
      </c>
      <c r="H475" s="26">
        <v>13550.1</v>
      </c>
      <c r="I475" s="27"/>
      <c r="J475" s="27">
        <v>6.98</v>
      </c>
      <c r="K475" s="26">
        <v>94579.7</v>
      </c>
      <c r="L475" s="28"/>
    </row>
    <row r="476" spans="1:12" ht="13.9" x14ac:dyDescent="0.4">
      <c r="A476" s="57"/>
      <c r="B476" s="57"/>
      <c r="C476" s="57"/>
      <c r="D476" s="57"/>
      <c r="E476" s="57"/>
      <c r="F476" s="57"/>
      <c r="G476" s="80">
        <v>19158.23</v>
      </c>
      <c r="H476" s="80"/>
      <c r="I476" s="57"/>
      <c r="J476" s="80">
        <v>133724.33000000002</v>
      </c>
      <c r="K476" s="80"/>
      <c r="L476" s="29">
        <v>106.39200000000001</v>
      </c>
    </row>
    <row r="477" spans="1:12" x14ac:dyDescent="0.35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</row>
    <row r="478" spans="1:12" ht="13.9" x14ac:dyDescent="0.4">
      <c r="A478" s="69" t="s">
        <v>546</v>
      </c>
      <c r="B478" s="69"/>
      <c r="C478" s="69"/>
      <c r="D478" s="69"/>
      <c r="E478" s="69"/>
      <c r="F478" s="69"/>
      <c r="G478" s="70">
        <v>61303.97</v>
      </c>
      <c r="H478" s="70"/>
      <c r="I478" s="15"/>
      <c r="J478" s="70">
        <v>427901.53</v>
      </c>
      <c r="K478" s="70"/>
      <c r="L478" s="29">
        <v>366.34220999999997</v>
      </c>
    </row>
    <row r="479" spans="1:12" x14ac:dyDescent="0.35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</row>
    <row r="480" spans="1:12" x14ac:dyDescent="0.35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</row>
    <row r="481" spans="1:12" x14ac:dyDescent="0.35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</row>
    <row r="482" spans="1:12" ht="13.9" x14ac:dyDescent="0.4">
      <c r="A482" s="69" t="s">
        <v>547</v>
      </c>
      <c r="B482" s="69"/>
      <c r="C482" s="69"/>
      <c r="D482" s="69"/>
      <c r="E482" s="69"/>
      <c r="F482" s="69"/>
      <c r="G482" s="70">
        <v>92841.040000000008</v>
      </c>
      <c r="H482" s="70"/>
      <c r="I482" s="15"/>
      <c r="J482" s="70">
        <v>648029.52</v>
      </c>
      <c r="K482" s="70"/>
      <c r="L482" s="29">
        <v>1011.6804100000003</v>
      </c>
    </row>
    <row r="483" spans="1:12" x14ac:dyDescent="0.35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</row>
    <row r="484" spans="1:12" x14ac:dyDescent="0.35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</row>
    <row r="485" spans="1:12" x14ac:dyDescent="0.35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</row>
    <row r="486" spans="1:12" ht="16.899999999999999" x14ac:dyDescent="0.5">
      <c r="A486" s="71" t="s">
        <v>548</v>
      </c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71"/>
    </row>
    <row r="487" spans="1:12" x14ac:dyDescent="0.35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</row>
    <row r="488" spans="1:12" ht="16.899999999999999" x14ac:dyDescent="0.5">
      <c r="A488" s="71" t="s">
        <v>371</v>
      </c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71"/>
    </row>
    <row r="489" spans="1:12" ht="147" x14ac:dyDescent="0.4">
      <c r="A489" s="59" t="s">
        <v>549</v>
      </c>
      <c r="B489" s="60" t="s">
        <v>102</v>
      </c>
      <c r="C489" s="60" t="s">
        <v>550</v>
      </c>
      <c r="D489" s="61" t="s">
        <v>394</v>
      </c>
      <c r="E489" s="62">
        <v>4</v>
      </c>
      <c r="F489" s="63">
        <v>178665.26</v>
      </c>
      <c r="G489" s="64" t="s">
        <v>5</v>
      </c>
      <c r="H489" s="65">
        <v>714661.04</v>
      </c>
      <c r="I489" s="64" t="s">
        <v>375</v>
      </c>
      <c r="J489" s="64">
        <v>4.26</v>
      </c>
      <c r="K489" s="65">
        <v>3044456.03</v>
      </c>
      <c r="L489" s="66"/>
    </row>
    <row r="490" spans="1:12" ht="13.9" x14ac:dyDescent="0.4">
      <c r="A490" s="67"/>
      <c r="B490" s="67"/>
      <c r="C490" s="67"/>
      <c r="D490" s="67"/>
      <c r="E490" s="67"/>
      <c r="F490" s="67"/>
      <c r="G490" s="95">
        <v>714661.04</v>
      </c>
      <c r="H490" s="95"/>
      <c r="I490" s="67"/>
      <c r="J490" s="95">
        <v>3044456.03</v>
      </c>
      <c r="K490" s="95"/>
      <c r="L490" s="68">
        <v>0</v>
      </c>
    </row>
    <row r="491" spans="1:12" ht="160.5" x14ac:dyDescent="0.4">
      <c r="A491" s="59" t="s">
        <v>551</v>
      </c>
      <c r="B491" s="60" t="s">
        <v>102</v>
      </c>
      <c r="C491" s="60" t="s">
        <v>552</v>
      </c>
      <c r="D491" s="61" t="s">
        <v>394</v>
      </c>
      <c r="E491" s="62">
        <v>4</v>
      </c>
      <c r="F491" s="63">
        <v>146713.62</v>
      </c>
      <c r="G491" s="64" t="s">
        <v>5</v>
      </c>
      <c r="H491" s="65">
        <v>586854.48</v>
      </c>
      <c r="I491" s="64" t="s">
        <v>375</v>
      </c>
      <c r="J491" s="64">
        <v>4.26</v>
      </c>
      <c r="K491" s="65">
        <v>2500000.08</v>
      </c>
      <c r="L491" s="66"/>
    </row>
    <row r="492" spans="1:12" ht="13.9" x14ac:dyDescent="0.4">
      <c r="A492" s="67"/>
      <c r="B492" s="67"/>
      <c r="C492" s="67"/>
      <c r="D492" s="67"/>
      <c r="E492" s="67"/>
      <c r="F492" s="67"/>
      <c r="G492" s="95">
        <v>586854.48</v>
      </c>
      <c r="H492" s="95"/>
      <c r="I492" s="67"/>
      <c r="J492" s="95">
        <v>2500000.08</v>
      </c>
      <c r="K492" s="95"/>
      <c r="L492" s="68">
        <v>0</v>
      </c>
    </row>
    <row r="493" spans="1:12" ht="66" x14ac:dyDescent="0.4">
      <c r="A493" s="59" t="s">
        <v>553</v>
      </c>
      <c r="B493" s="60" t="s">
        <v>102</v>
      </c>
      <c r="C493" s="60" t="s">
        <v>554</v>
      </c>
      <c r="D493" s="61" t="s">
        <v>394</v>
      </c>
      <c r="E493" s="62">
        <v>1</v>
      </c>
      <c r="F493" s="63">
        <v>34037.56</v>
      </c>
      <c r="G493" s="64" t="s">
        <v>5</v>
      </c>
      <c r="H493" s="65">
        <v>34037.56</v>
      </c>
      <c r="I493" s="64" t="s">
        <v>375</v>
      </c>
      <c r="J493" s="64">
        <v>4.26</v>
      </c>
      <c r="K493" s="65">
        <v>145000.01</v>
      </c>
      <c r="L493" s="66"/>
    </row>
    <row r="494" spans="1:12" ht="13.9" x14ac:dyDescent="0.4">
      <c r="A494" s="67"/>
      <c r="B494" s="67"/>
      <c r="C494" s="67"/>
      <c r="D494" s="67"/>
      <c r="E494" s="67"/>
      <c r="F494" s="67"/>
      <c r="G494" s="95">
        <v>34037.56</v>
      </c>
      <c r="H494" s="95"/>
      <c r="I494" s="67"/>
      <c r="J494" s="95">
        <v>145000.01</v>
      </c>
      <c r="K494" s="95"/>
      <c r="L494" s="68">
        <v>0</v>
      </c>
    </row>
    <row r="495" spans="1:12" ht="66" x14ac:dyDescent="0.4">
      <c r="A495" s="59" t="s">
        <v>555</v>
      </c>
      <c r="B495" s="60" t="s">
        <v>102</v>
      </c>
      <c r="C495" s="60" t="s">
        <v>556</v>
      </c>
      <c r="D495" s="61" t="s">
        <v>394</v>
      </c>
      <c r="E495" s="62">
        <v>2</v>
      </c>
      <c r="F495" s="63">
        <v>5537.56</v>
      </c>
      <c r="G495" s="64" t="s">
        <v>5</v>
      </c>
      <c r="H495" s="65">
        <v>11075.12</v>
      </c>
      <c r="I495" s="64" t="s">
        <v>375</v>
      </c>
      <c r="J495" s="64">
        <v>4.26</v>
      </c>
      <c r="K495" s="65">
        <v>47180.01</v>
      </c>
      <c r="L495" s="66"/>
    </row>
    <row r="496" spans="1:12" ht="13.9" x14ac:dyDescent="0.4">
      <c r="A496" s="67"/>
      <c r="B496" s="67"/>
      <c r="C496" s="67"/>
      <c r="D496" s="67"/>
      <c r="E496" s="67"/>
      <c r="F496" s="67"/>
      <c r="G496" s="95">
        <v>11075.12</v>
      </c>
      <c r="H496" s="95"/>
      <c r="I496" s="67"/>
      <c r="J496" s="95">
        <v>47180.01</v>
      </c>
      <c r="K496" s="95"/>
      <c r="L496" s="68">
        <v>0</v>
      </c>
    </row>
    <row r="497" spans="1:12" ht="79.5" x14ac:dyDescent="0.4">
      <c r="A497" s="59" t="s">
        <v>557</v>
      </c>
      <c r="B497" s="60" t="s">
        <v>102</v>
      </c>
      <c r="C497" s="60" t="s">
        <v>558</v>
      </c>
      <c r="D497" s="61" t="s">
        <v>394</v>
      </c>
      <c r="E497" s="62">
        <v>1</v>
      </c>
      <c r="F497" s="63">
        <v>499.68</v>
      </c>
      <c r="G497" s="64" t="s">
        <v>5</v>
      </c>
      <c r="H497" s="65">
        <v>499.68</v>
      </c>
      <c r="I497" s="64" t="s">
        <v>375</v>
      </c>
      <c r="J497" s="64">
        <v>4.26</v>
      </c>
      <c r="K497" s="65">
        <v>2128.64</v>
      </c>
      <c r="L497" s="66"/>
    </row>
    <row r="498" spans="1:12" ht="13.9" x14ac:dyDescent="0.4">
      <c r="A498" s="67"/>
      <c r="B498" s="67"/>
      <c r="C498" s="67"/>
      <c r="D498" s="67"/>
      <c r="E498" s="67"/>
      <c r="F498" s="67"/>
      <c r="G498" s="95">
        <v>499.68</v>
      </c>
      <c r="H498" s="95"/>
      <c r="I498" s="67"/>
      <c r="J498" s="95">
        <v>2128.64</v>
      </c>
      <c r="K498" s="95"/>
      <c r="L498" s="68">
        <v>0</v>
      </c>
    </row>
    <row r="499" spans="1:12" ht="79.5" x14ac:dyDescent="0.4">
      <c r="A499" s="59" t="s">
        <v>559</v>
      </c>
      <c r="B499" s="60" t="s">
        <v>102</v>
      </c>
      <c r="C499" s="60" t="s">
        <v>560</v>
      </c>
      <c r="D499" s="61" t="s">
        <v>394</v>
      </c>
      <c r="E499" s="62">
        <v>1</v>
      </c>
      <c r="F499" s="63">
        <v>1056.3399999999999</v>
      </c>
      <c r="G499" s="64" t="s">
        <v>5</v>
      </c>
      <c r="H499" s="65">
        <v>1056.3399999999999</v>
      </c>
      <c r="I499" s="64" t="s">
        <v>375</v>
      </c>
      <c r="J499" s="64">
        <v>4.26</v>
      </c>
      <c r="K499" s="65">
        <v>4500.01</v>
      </c>
      <c r="L499" s="66"/>
    </row>
    <row r="500" spans="1:12" ht="13.9" x14ac:dyDescent="0.4">
      <c r="A500" s="67"/>
      <c r="B500" s="67"/>
      <c r="C500" s="67"/>
      <c r="D500" s="67"/>
      <c r="E500" s="67"/>
      <c r="F500" s="67"/>
      <c r="G500" s="95">
        <v>1056.3399999999999</v>
      </c>
      <c r="H500" s="95"/>
      <c r="I500" s="67"/>
      <c r="J500" s="95">
        <v>4500.01</v>
      </c>
      <c r="K500" s="95"/>
      <c r="L500" s="68">
        <v>0</v>
      </c>
    </row>
    <row r="501" spans="1:12" x14ac:dyDescent="0.35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</row>
    <row r="502" spans="1:12" ht="13.9" x14ac:dyDescent="0.4">
      <c r="A502" s="69" t="s">
        <v>386</v>
      </c>
      <c r="B502" s="69"/>
      <c r="C502" s="69"/>
      <c r="D502" s="69"/>
      <c r="E502" s="69"/>
      <c r="F502" s="69"/>
      <c r="G502" s="70">
        <v>1348184.2200000002</v>
      </c>
      <c r="H502" s="70"/>
      <c r="I502" s="15"/>
      <c r="J502" s="70">
        <v>5743264.7799999984</v>
      </c>
      <c r="K502" s="70"/>
      <c r="L502" s="29">
        <v>0</v>
      </c>
    </row>
    <row r="503" spans="1:12" x14ac:dyDescent="0.35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</row>
    <row r="504" spans="1:12" x14ac:dyDescent="0.35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</row>
    <row r="505" spans="1:12" x14ac:dyDescent="0.35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</row>
    <row r="506" spans="1:12" ht="16.899999999999999" x14ac:dyDescent="0.5">
      <c r="A506" s="71" t="s">
        <v>387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</row>
    <row r="507" spans="1:12" ht="66" x14ac:dyDescent="0.4">
      <c r="A507" s="33" t="s">
        <v>561</v>
      </c>
      <c r="B507" s="34" t="s">
        <v>102</v>
      </c>
      <c r="C507" s="34" t="s">
        <v>562</v>
      </c>
      <c r="D507" s="22" t="s">
        <v>394</v>
      </c>
      <c r="E507" s="23">
        <v>2</v>
      </c>
      <c r="F507" s="24">
        <v>7396.85</v>
      </c>
      <c r="G507" s="27" t="s">
        <v>5</v>
      </c>
      <c r="H507" s="26">
        <v>14793.7</v>
      </c>
      <c r="I507" s="27" t="s">
        <v>375</v>
      </c>
      <c r="J507" s="27">
        <v>6.98</v>
      </c>
      <c r="K507" s="26">
        <v>103260.03</v>
      </c>
      <c r="L507" s="28"/>
    </row>
    <row r="508" spans="1:12" ht="13.9" x14ac:dyDescent="0.4">
      <c r="A508" s="57"/>
      <c r="B508" s="57"/>
      <c r="C508" s="57"/>
      <c r="D508" s="57"/>
      <c r="E508" s="57"/>
      <c r="F508" s="57"/>
      <c r="G508" s="80">
        <v>14793.7</v>
      </c>
      <c r="H508" s="80"/>
      <c r="I508" s="57"/>
      <c r="J508" s="80">
        <v>103260.03</v>
      </c>
      <c r="K508" s="80"/>
      <c r="L508" s="29">
        <v>0</v>
      </c>
    </row>
    <row r="509" spans="1:12" ht="66" x14ac:dyDescent="0.4">
      <c r="A509" s="33" t="s">
        <v>563</v>
      </c>
      <c r="B509" s="34" t="s">
        <v>102</v>
      </c>
      <c r="C509" s="34" t="s">
        <v>564</v>
      </c>
      <c r="D509" s="22" t="s">
        <v>394</v>
      </c>
      <c r="E509" s="23">
        <v>1</v>
      </c>
      <c r="F509" s="24">
        <v>50108.74</v>
      </c>
      <c r="G509" s="27" t="s">
        <v>5</v>
      </c>
      <c r="H509" s="26">
        <v>50108.74</v>
      </c>
      <c r="I509" s="27" t="s">
        <v>375</v>
      </c>
      <c r="J509" s="27">
        <v>6.98</v>
      </c>
      <c r="K509" s="26">
        <v>349759.01</v>
      </c>
      <c r="L509" s="28"/>
    </row>
    <row r="510" spans="1:12" ht="13.9" x14ac:dyDescent="0.4">
      <c r="A510" s="57"/>
      <c r="B510" s="57"/>
      <c r="C510" s="57"/>
      <c r="D510" s="57"/>
      <c r="E510" s="57"/>
      <c r="F510" s="57"/>
      <c r="G510" s="80">
        <v>50108.74</v>
      </c>
      <c r="H510" s="80"/>
      <c r="I510" s="57"/>
      <c r="J510" s="80">
        <v>349759.01</v>
      </c>
      <c r="K510" s="80"/>
      <c r="L510" s="29">
        <v>0</v>
      </c>
    </row>
    <row r="511" spans="1:12" ht="66" x14ac:dyDescent="0.4">
      <c r="A511" s="33" t="s">
        <v>565</v>
      </c>
      <c r="B511" s="34" t="s">
        <v>102</v>
      </c>
      <c r="C511" s="34" t="s">
        <v>566</v>
      </c>
      <c r="D511" s="22" t="s">
        <v>394</v>
      </c>
      <c r="E511" s="23">
        <v>1</v>
      </c>
      <c r="F511" s="24">
        <v>1134.0999999999999</v>
      </c>
      <c r="G511" s="27" t="s">
        <v>5</v>
      </c>
      <c r="H511" s="26">
        <v>1134.0999999999999</v>
      </c>
      <c r="I511" s="27" t="s">
        <v>375</v>
      </c>
      <c r="J511" s="27">
        <v>6.98</v>
      </c>
      <c r="K511" s="26">
        <v>7916.02</v>
      </c>
      <c r="L511" s="28"/>
    </row>
    <row r="512" spans="1:12" ht="13.9" x14ac:dyDescent="0.4">
      <c r="A512" s="57"/>
      <c r="B512" s="57"/>
      <c r="C512" s="57"/>
      <c r="D512" s="57"/>
      <c r="E512" s="57"/>
      <c r="F512" s="57"/>
      <c r="G512" s="80">
        <v>1134.0999999999999</v>
      </c>
      <c r="H512" s="80"/>
      <c r="I512" s="57"/>
      <c r="J512" s="80">
        <v>7916.02</v>
      </c>
      <c r="K512" s="80"/>
      <c r="L512" s="29">
        <v>0</v>
      </c>
    </row>
    <row r="513" spans="1:12" ht="66" x14ac:dyDescent="0.4">
      <c r="A513" s="33" t="s">
        <v>567</v>
      </c>
      <c r="B513" s="34" t="s">
        <v>102</v>
      </c>
      <c r="C513" s="34" t="s">
        <v>568</v>
      </c>
      <c r="D513" s="22" t="s">
        <v>394</v>
      </c>
      <c r="E513" s="23">
        <v>1</v>
      </c>
      <c r="F513" s="24">
        <v>1174.79</v>
      </c>
      <c r="G513" s="27" t="s">
        <v>5</v>
      </c>
      <c r="H513" s="26">
        <v>1174.79</v>
      </c>
      <c r="I513" s="27" t="s">
        <v>375</v>
      </c>
      <c r="J513" s="27">
        <v>6.98</v>
      </c>
      <c r="K513" s="26">
        <v>8200.0300000000007</v>
      </c>
      <c r="L513" s="28"/>
    </row>
    <row r="514" spans="1:12" ht="13.9" x14ac:dyDescent="0.4">
      <c r="A514" s="57"/>
      <c r="B514" s="57"/>
      <c r="C514" s="57"/>
      <c r="D514" s="57"/>
      <c r="E514" s="57"/>
      <c r="F514" s="57"/>
      <c r="G514" s="80">
        <v>1174.79</v>
      </c>
      <c r="H514" s="80"/>
      <c r="I514" s="57"/>
      <c r="J514" s="80">
        <v>8200.0300000000007</v>
      </c>
      <c r="K514" s="80"/>
      <c r="L514" s="29">
        <v>0</v>
      </c>
    </row>
    <row r="515" spans="1:12" ht="66" x14ac:dyDescent="0.4">
      <c r="A515" s="33" t="s">
        <v>569</v>
      </c>
      <c r="B515" s="34" t="s">
        <v>102</v>
      </c>
      <c r="C515" s="34" t="s">
        <v>570</v>
      </c>
      <c r="D515" s="22" t="s">
        <v>394</v>
      </c>
      <c r="E515" s="23">
        <v>1</v>
      </c>
      <c r="F515" s="24">
        <v>1108.22</v>
      </c>
      <c r="G515" s="27" t="s">
        <v>5</v>
      </c>
      <c r="H515" s="26">
        <v>1108.22</v>
      </c>
      <c r="I515" s="27" t="s">
        <v>375</v>
      </c>
      <c r="J515" s="27">
        <v>6.98</v>
      </c>
      <c r="K515" s="26">
        <v>7735.38</v>
      </c>
      <c r="L515" s="28"/>
    </row>
    <row r="516" spans="1:12" ht="13.9" x14ac:dyDescent="0.4">
      <c r="A516" s="57"/>
      <c r="B516" s="57"/>
      <c r="C516" s="57"/>
      <c r="D516" s="57"/>
      <c r="E516" s="57"/>
      <c r="F516" s="57"/>
      <c r="G516" s="80">
        <v>1108.22</v>
      </c>
      <c r="H516" s="80"/>
      <c r="I516" s="57"/>
      <c r="J516" s="80">
        <v>7735.38</v>
      </c>
      <c r="K516" s="80"/>
      <c r="L516" s="29">
        <v>0</v>
      </c>
    </row>
    <row r="517" spans="1:12" ht="66" x14ac:dyDescent="0.4">
      <c r="A517" s="33" t="s">
        <v>571</v>
      </c>
      <c r="B517" s="34" t="s">
        <v>102</v>
      </c>
      <c r="C517" s="34" t="s">
        <v>572</v>
      </c>
      <c r="D517" s="22" t="s">
        <v>394</v>
      </c>
      <c r="E517" s="23">
        <v>1</v>
      </c>
      <c r="F517" s="24">
        <v>20278.650000000001</v>
      </c>
      <c r="G517" s="27" t="s">
        <v>5</v>
      </c>
      <c r="H517" s="26">
        <v>20278.650000000001</v>
      </c>
      <c r="I517" s="27" t="s">
        <v>375</v>
      </c>
      <c r="J517" s="27">
        <v>6.98</v>
      </c>
      <c r="K517" s="26">
        <v>141544.98000000001</v>
      </c>
      <c r="L517" s="28"/>
    </row>
    <row r="518" spans="1:12" ht="13.9" x14ac:dyDescent="0.4">
      <c r="A518" s="57"/>
      <c r="B518" s="57"/>
      <c r="C518" s="57"/>
      <c r="D518" s="57"/>
      <c r="E518" s="57"/>
      <c r="F518" s="57"/>
      <c r="G518" s="80">
        <v>20278.650000000001</v>
      </c>
      <c r="H518" s="80"/>
      <c r="I518" s="57"/>
      <c r="J518" s="80">
        <v>141544.98000000001</v>
      </c>
      <c r="K518" s="80"/>
      <c r="L518" s="29">
        <v>0</v>
      </c>
    </row>
    <row r="519" spans="1:12" ht="66" x14ac:dyDescent="0.4">
      <c r="A519" s="33" t="s">
        <v>573</v>
      </c>
      <c r="B519" s="34" t="s">
        <v>102</v>
      </c>
      <c r="C519" s="34" t="s">
        <v>574</v>
      </c>
      <c r="D519" s="22" t="s">
        <v>394</v>
      </c>
      <c r="E519" s="23">
        <v>1</v>
      </c>
      <c r="F519" s="24">
        <v>10217.48</v>
      </c>
      <c r="G519" s="27" t="s">
        <v>5</v>
      </c>
      <c r="H519" s="26">
        <v>10217.48</v>
      </c>
      <c r="I519" s="27" t="s">
        <v>375</v>
      </c>
      <c r="J519" s="27">
        <v>6.98</v>
      </c>
      <c r="K519" s="26">
        <v>71318.009999999995</v>
      </c>
      <c r="L519" s="28"/>
    </row>
    <row r="520" spans="1:12" ht="13.9" x14ac:dyDescent="0.4">
      <c r="A520" s="57"/>
      <c r="B520" s="57"/>
      <c r="C520" s="57"/>
      <c r="D520" s="57"/>
      <c r="E520" s="57"/>
      <c r="F520" s="57"/>
      <c r="G520" s="80">
        <v>10217.48</v>
      </c>
      <c r="H520" s="80"/>
      <c r="I520" s="57"/>
      <c r="J520" s="80">
        <v>71318.009999999995</v>
      </c>
      <c r="K520" s="80"/>
      <c r="L520" s="29">
        <v>0</v>
      </c>
    </row>
    <row r="521" spans="1:12" ht="52.5" x14ac:dyDescent="0.4">
      <c r="A521" s="33" t="s">
        <v>575</v>
      </c>
      <c r="B521" s="34" t="s">
        <v>102</v>
      </c>
      <c r="C521" s="34" t="s">
        <v>576</v>
      </c>
      <c r="D521" s="22" t="s">
        <v>394</v>
      </c>
      <c r="E521" s="23">
        <v>1</v>
      </c>
      <c r="F521" s="24">
        <v>1298.32</v>
      </c>
      <c r="G521" s="27" t="s">
        <v>5</v>
      </c>
      <c r="H521" s="26">
        <v>1298.32</v>
      </c>
      <c r="I521" s="27" t="s">
        <v>375</v>
      </c>
      <c r="J521" s="27">
        <v>6.98</v>
      </c>
      <c r="K521" s="26">
        <v>9062.27</v>
      </c>
      <c r="L521" s="28"/>
    </row>
    <row r="522" spans="1:12" ht="13.9" x14ac:dyDescent="0.4">
      <c r="A522" s="57"/>
      <c r="B522" s="57"/>
      <c r="C522" s="57"/>
      <c r="D522" s="57"/>
      <c r="E522" s="57"/>
      <c r="F522" s="57"/>
      <c r="G522" s="80">
        <v>1298.32</v>
      </c>
      <c r="H522" s="80"/>
      <c r="I522" s="57"/>
      <c r="J522" s="80">
        <v>9062.27</v>
      </c>
      <c r="K522" s="80"/>
      <c r="L522" s="29">
        <v>0</v>
      </c>
    </row>
    <row r="523" spans="1:12" ht="39" x14ac:dyDescent="0.4">
      <c r="A523" s="33" t="s">
        <v>577</v>
      </c>
      <c r="B523" s="34" t="s">
        <v>102</v>
      </c>
      <c r="C523" s="34" t="s">
        <v>578</v>
      </c>
      <c r="D523" s="22" t="s">
        <v>394</v>
      </c>
      <c r="E523" s="23">
        <v>1</v>
      </c>
      <c r="F523" s="24">
        <v>15401.15</v>
      </c>
      <c r="G523" s="27" t="s">
        <v>5</v>
      </c>
      <c r="H523" s="26">
        <v>15401.15</v>
      </c>
      <c r="I523" s="27" t="s">
        <v>375</v>
      </c>
      <c r="J523" s="27">
        <v>6.98</v>
      </c>
      <c r="K523" s="26">
        <v>107500.03</v>
      </c>
      <c r="L523" s="28"/>
    </row>
    <row r="524" spans="1:12" ht="13.9" x14ac:dyDescent="0.4">
      <c r="A524" s="57"/>
      <c r="B524" s="57"/>
      <c r="C524" s="57"/>
      <c r="D524" s="57"/>
      <c r="E524" s="57"/>
      <c r="F524" s="57"/>
      <c r="G524" s="80">
        <v>15401.15</v>
      </c>
      <c r="H524" s="80"/>
      <c r="I524" s="57"/>
      <c r="J524" s="80">
        <v>107500.03</v>
      </c>
      <c r="K524" s="80"/>
      <c r="L524" s="29">
        <v>0</v>
      </c>
    </row>
    <row r="525" spans="1:12" ht="66" x14ac:dyDescent="0.4">
      <c r="A525" s="33" t="s">
        <v>579</v>
      </c>
      <c r="B525" s="34" t="s">
        <v>102</v>
      </c>
      <c r="C525" s="34" t="s">
        <v>580</v>
      </c>
      <c r="D525" s="22" t="s">
        <v>394</v>
      </c>
      <c r="E525" s="23">
        <v>1</v>
      </c>
      <c r="F525" s="24">
        <v>1400.43</v>
      </c>
      <c r="G525" s="27" t="s">
        <v>5</v>
      </c>
      <c r="H525" s="26">
        <v>1400.43</v>
      </c>
      <c r="I525" s="27" t="s">
        <v>375</v>
      </c>
      <c r="J525" s="27">
        <v>6.98</v>
      </c>
      <c r="K525" s="26">
        <v>9775</v>
      </c>
      <c r="L525" s="28"/>
    </row>
    <row r="526" spans="1:12" ht="13.9" x14ac:dyDescent="0.4">
      <c r="A526" s="57"/>
      <c r="B526" s="57"/>
      <c r="C526" s="57"/>
      <c r="D526" s="57"/>
      <c r="E526" s="57"/>
      <c r="F526" s="57"/>
      <c r="G526" s="80">
        <v>1400.43</v>
      </c>
      <c r="H526" s="80"/>
      <c r="I526" s="57"/>
      <c r="J526" s="80">
        <v>9775</v>
      </c>
      <c r="K526" s="80"/>
      <c r="L526" s="29">
        <v>0</v>
      </c>
    </row>
    <row r="527" spans="1:12" ht="39.75" x14ac:dyDescent="0.4">
      <c r="A527" s="33" t="s">
        <v>581</v>
      </c>
      <c r="B527" s="34" t="s">
        <v>102</v>
      </c>
      <c r="C527" s="34" t="s">
        <v>582</v>
      </c>
      <c r="D527" s="22" t="s">
        <v>394</v>
      </c>
      <c r="E527" s="23">
        <v>21</v>
      </c>
      <c r="F527" s="24">
        <v>79.94</v>
      </c>
      <c r="G527" s="27" t="s">
        <v>5</v>
      </c>
      <c r="H527" s="26">
        <v>1678.74</v>
      </c>
      <c r="I527" s="27" t="s">
        <v>375</v>
      </c>
      <c r="J527" s="27">
        <v>6.98</v>
      </c>
      <c r="K527" s="26">
        <v>11717.61</v>
      </c>
      <c r="L527" s="28"/>
    </row>
    <row r="528" spans="1:12" ht="13.9" x14ac:dyDescent="0.4">
      <c r="A528" s="57"/>
      <c r="B528" s="57"/>
      <c r="C528" s="57"/>
      <c r="D528" s="57"/>
      <c r="E528" s="57"/>
      <c r="F528" s="57"/>
      <c r="G528" s="80">
        <v>1678.74</v>
      </c>
      <c r="H528" s="80"/>
      <c r="I528" s="57"/>
      <c r="J528" s="80">
        <v>11717.61</v>
      </c>
      <c r="K528" s="80"/>
      <c r="L528" s="29">
        <v>0</v>
      </c>
    </row>
    <row r="529" spans="1:12" ht="39.75" x14ac:dyDescent="0.4">
      <c r="A529" s="33" t="s">
        <v>583</v>
      </c>
      <c r="B529" s="34" t="s">
        <v>102</v>
      </c>
      <c r="C529" s="34" t="s">
        <v>584</v>
      </c>
      <c r="D529" s="22" t="s">
        <v>394</v>
      </c>
      <c r="E529" s="23">
        <v>6</v>
      </c>
      <c r="F529" s="24">
        <v>598.41999999999996</v>
      </c>
      <c r="G529" s="27" t="s">
        <v>5</v>
      </c>
      <c r="H529" s="26">
        <v>3590.52</v>
      </c>
      <c r="I529" s="27" t="s">
        <v>375</v>
      </c>
      <c r="J529" s="27">
        <v>6.98</v>
      </c>
      <c r="K529" s="26">
        <v>25061.83</v>
      </c>
      <c r="L529" s="28"/>
    </row>
    <row r="530" spans="1:12" ht="13.9" x14ac:dyDescent="0.4">
      <c r="A530" s="57"/>
      <c r="B530" s="57"/>
      <c r="C530" s="57"/>
      <c r="D530" s="57"/>
      <c r="E530" s="57"/>
      <c r="F530" s="57"/>
      <c r="G530" s="80">
        <v>3590.52</v>
      </c>
      <c r="H530" s="80"/>
      <c r="I530" s="57"/>
      <c r="J530" s="80">
        <v>25061.83</v>
      </c>
      <c r="K530" s="80"/>
      <c r="L530" s="29">
        <v>0</v>
      </c>
    </row>
    <row r="531" spans="1:12" x14ac:dyDescent="0.35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</row>
    <row r="532" spans="1:12" ht="13.9" x14ac:dyDescent="0.4">
      <c r="A532" s="69" t="s">
        <v>414</v>
      </c>
      <c r="B532" s="69"/>
      <c r="C532" s="69"/>
      <c r="D532" s="69"/>
      <c r="E532" s="69"/>
      <c r="F532" s="69"/>
      <c r="G532" s="70">
        <v>122184.84000000001</v>
      </c>
      <c r="H532" s="70"/>
      <c r="I532" s="15"/>
      <c r="J532" s="70">
        <v>852850.20000000007</v>
      </c>
      <c r="K532" s="70"/>
      <c r="L532" s="29">
        <v>0</v>
      </c>
    </row>
    <row r="533" spans="1:12" x14ac:dyDescent="0.35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</row>
    <row r="534" spans="1:12" x14ac:dyDescent="0.35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</row>
    <row r="535" spans="1:12" x14ac:dyDescent="0.35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</row>
    <row r="536" spans="1:12" ht="16.899999999999999" x14ac:dyDescent="0.5">
      <c r="A536" s="71" t="s">
        <v>585</v>
      </c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71"/>
    </row>
    <row r="537" spans="1:12" ht="52.5" x14ac:dyDescent="0.4">
      <c r="A537" s="33" t="s">
        <v>586</v>
      </c>
      <c r="B537" s="34" t="s">
        <v>102</v>
      </c>
      <c r="C537" s="34" t="s">
        <v>587</v>
      </c>
      <c r="D537" s="22" t="s">
        <v>394</v>
      </c>
      <c r="E537" s="23">
        <v>1</v>
      </c>
      <c r="F537" s="24">
        <v>1990.54</v>
      </c>
      <c r="G537" s="27" t="s">
        <v>5</v>
      </c>
      <c r="H537" s="26">
        <v>1990.54</v>
      </c>
      <c r="I537" s="27" t="s">
        <v>375</v>
      </c>
      <c r="J537" s="27">
        <v>6.98</v>
      </c>
      <c r="K537" s="26">
        <v>13893.97</v>
      </c>
      <c r="L537" s="28"/>
    </row>
    <row r="538" spans="1:12" ht="13.9" x14ac:dyDescent="0.4">
      <c r="A538" s="57"/>
      <c r="B538" s="57"/>
      <c r="C538" s="57"/>
      <c r="D538" s="57"/>
      <c r="E538" s="57"/>
      <c r="F538" s="57"/>
      <c r="G538" s="80">
        <v>1990.54</v>
      </c>
      <c r="H538" s="80"/>
      <c r="I538" s="57"/>
      <c r="J538" s="80">
        <v>13893.97</v>
      </c>
      <c r="K538" s="80"/>
      <c r="L538" s="29">
        <v>0</v>
      </c>
    </row>
    <row r="539" spans="1:12" ht="52.5" x14ac:dyDescent="0.4">
      <c r="A539" s="33" t="s">
        <v>588</v>
      </c>
      <c r="B539" s="34" t="s">
        <v>102</v>
      </c>
      <c r="C539" s="34" t="s">
        <v>589</v>
      </c>
      <c r="D539" s="22" t="s">
        <v>394</v>
      </c>
      <c r="E539" s="23">
        <v>2</v>
      </c>
      <c r="F539" s="24">
        <v>4187.68</v>
      </c>
      <c r="G539" s="27" t="s">
        <v>5</v>
      </c>
      <c r="H539" s="26">
        <v>8375.36</v>
      </c>
      <c r="I539" s="27" t="s">
        <v>375</v>
      </c>
      <c r="J539" s="27">
        <v>6.98</v>
      </c>
      <c r="K539" s="26">
        <v>58460.01</v>
      </c>
      <c r="L539" s="28"/>
    </row>
    <row r="540" spans="1:12" ht="13.9" x14ac:dyDescent="0.4">
      <c r="A540" s="57"/>
      <c r="B540" s="57"/>
      <c r="C540" s="57"/>
      <c r="D540" s="57"/>
      <c r="E540" s="57"/>
      <c r="F540" s="57"/>
      <c r="G540" s="80">
        <v>8375.36</v>
      </c>
      <c r="H540" s="80"/>
      <c r="I540" s="57"/>
      <c r="J540" s="80">
        <v>58460.01</v>
      </c>
      <c r="K540" s="80"/>
      <c r="L540" s="29">
        <v>0</v>
      </c>
    </row>
    <row r="541" spans="1:12" ht="52.5" x14ac:dyDescent="0.4">
      <c r="A541" s="33" t="s">
        <v>590</v>
      </c>
      <c r="B541" s="34" t="s">
        <v>102</v>
      </c>
      <c r="C541" s="34" t="s">
        <v>591</v>
      </c>
      <c r="D541" s="22" t="s">
        <v>394</v>
      </c>
      <c r="E541" s="23">
        <v>1</v>
      </c>
      <c r="F541" s="24">
        <v>1802.29</v>
      </c>
      <c r="G541" s="27" t="s">
        <v>5</v>
      </c>
      <c r="H541" s="26">
        <v>1802.29</v>
      </c>
      <c r="I541" s="27" t="s">
        <v>375</v>
      </c>
      <c r="J541" s="27">
        <v>6.98</v>
      </c>
      <c r="K541" s="26">
        <v>12579.98</v>
      </c>
      <c r="L541" s="28"/>
    </row>
    <row r="542" spans="1:12" ht="13.9" x14ac:dyDescent="0.4">
      <c r="A542" s="57"/>
      <c r="B542" s="57"/>
      <c r="C542" s="57"/>
      <c r="D542" s="57"/>
      <c r="E542" s="57"/>
      <c r="F542" s="57"/>
      <c r="G542" s="80">
        <v>1802.29</v>
      </c>
      <c r="H542" s="80"/>
      <c r="I542" s="57"/>
      <c r="J542" s="80">
        <v>12579.98</v>
      </c>
      <c r="K542" s="80"/>
      <c r="L542" s="29">
        <v>0</v>
      </c>
    </row>
    <row r="543" spans="1:12" ht="52.5" x14ac:dyDescent="0.4">
      <c r="A543" s="33" t="s">
        <v>592</v>
      </c>
      <c r="B543" s="34" t="s">
        <v>102</v>
      </c>
      <c r="C543" s="34" t="s">
        <v>593</v>
      </c>
      <c r="D543" s="22" t="s">
        <v>394</v>
      </c>
      <c r="E543" s="23">
        <v>1</v>
      </c>
      <c r="F543" s="24">
        <v>1359.03</v>
      </c>
      <c r="G543" s="27" t="s">
        <v>5</v>
      </c>
      <c r="H543" s="26">
        <v>1359.03</v>
      </c>
      <c r="I543" s="27" t="s">
        <v>375</v>
      </c>
      <c r="J543" s="27">
        <v>6.98</v>
      </c>
      <c r="K543" s="26">
        <v>9486.0300000000007</v>
      </c>
      <c r="L543" s="28"/>
    </row>
    <row r="544" spans="1:12" ht="13.9" x14ac:dyDescent="0.4">
      <c r="A544" s="57"/>
      <c r="B544" s="57"/>
      <c r="C544" s="57"/>
      <c r="D544" s="57"/>
      <c r="E544" s="57"/>
      <c r="F544" s="57"/>
      <c r="G544" s="80">
        <v>1359.03</v>
      </c>
      <c r="H544" s="80"/>
      <c r="I544" s="57"/>
      <c r="J544" s="80">
        <v>9486.0300000000007</v>
      </c>
      <c r="K544" s="80"/>
      <c r="L544" s="29">
        <v>0</v>
      </c>
    </row>
    <row r="545" spans="1:12" ht="39.75" x14ac:dyDescent="0.4">
      <c r="A545" s="33" t="s">
        <v>594</v>
      </c>
      <c r="B545" s="34" t="s">
        <v>102</v>
      </c>
      <c r="C545" s="34" t="s">
        <v>595</v>
      </c>
      <c r="D545" s="22" t="s">
        <v>394</v>
      </c>
      <c r="E545" s="23">
        <v>1</v>
      </c>
      <c r="F545" s="24">
        <v>773.93</v>
      </c>
      <c r="G545" s="27" t="s">
        <v>5</v>
      </c>
      <c r="H545" s="26">
        <v>773.93</v>
      </c>
      <c r="I545" s="27" t="s">
        <v>375</v>
      </c>
      <c r="J545" s="27">
        <v>6.98</v>
      </c>
      <c r="K545" s="26">
        <v>5402.03</v>
      </c>
      <c r="L545" s="28"/>
    </row>
    <row r="546" spans="1:12" ht="13.9" x14ac:dyDescent="0.4">
      <c r="A546" s="57"/>
      <c r="B546" s="57"/>
      <c r="C546" s="57"/>
      <c r="D546" s="57"/>
      <c r="E546" s="57"/>
      <c r="F546" s="57"/>
      <c r="G546" s="80">
        <v>773.93</v>
      </c>
      <c r="H546" s="80"/>
      <c r="I546" s="57"/>
      <c r="J546" s="80">
        <v>5402.03</v>
      </c>
      <c r="K546" s="80"/>
      <c r="L546" s="29">
        <v>0</v>
      </c>
    </row>
    <row r="547" spans="1:12" ht="52.5" x14ac:dyDescent="0.4">
      <c r="A547" s="33" t="s">
        <v>596</v>
      </c>
      <c r="B547" s="34" t="s">
        <v>102</v>
      </c>
      <c r="C547" s="34" t="s">
        <v>597</v>
      </c>
      <c r="D547" s="22" t="s">
        <v>394</v>
      </c>
      <c r="E547" s="23">
        <v>4</v>
      </c>
      <c r="F547" s="24">
        <v>7741.16</v>
      </c>
      <c r="G547" s="27" t="s">
        <v>5</v>
      </c>
      <c r="H547" s="26">
        <v>30964.639999999999</v>
      </c>
      <c r="I547" s="27" t="s">
        <v>375</v>
      </c>
      <c r="J547" s="27">
        <v>6.98</v>
      </c>
      <c r="K547" s="26">
        <v>216133.19</v>
      </c>
      <c r="L547" s="28"/>
    </row>
    <row r="548" spans="1:12" ht="13.9" x14ac:dyDescent="0.4">
      <c r="A548" s="57"/>
      <c r="B548" s="57"/>
      <c r="C548" s="57"/>
      <c r="D548" s="57"/>
      <c r="E548" s="57"/>
      <c r="F548" s="57"/>
      <c r="G548" s="80">
        <v>30964.639999999999</v>
      </c>
      <c r="H548" s="80"/>
      <c r="I548" s="57"/>
      <c r="J548" s="80">
        <v>216133.19</v>
      </c>
      <c r="K548" s="80"/>
      <c r="L548" s="29">
        <v>0</v>
      </c>
    </row>
    <row r="549" spans="1:12" ht="52.5" x14ac:dyDescent="0.4">
      <c r="A549" s="33" t="s">
        <v>598</v>
      </c>
      <c r="B549" s="34" t="s">
        <v>102</v>
      </c>
      <c r="C549" s="34" t="s">
        <v>599</v>
      </c>
      <c r="D549" s="22" t="s">
        <v>394</v>
      </c>
      <c r="E549" s="23">
        <v>2</v>
      </c>
      <c r="F549" s="24">
        <v>5962.14</v>
      </c>
      <c r="G549" s="27" t="s">
        <v>5</v>
      </c>
      <c r="H549" s="26">
        <v>11924.28</v>
      </c>
      <c r="I549" s="27" t="s">
        <v>375</v>
      </c>
      <c r="J549" s="27">
        <v>6.98</v>
      </c>
      <c r="K549" s="26">
        <v>83231.47</v>
      </c>
      <c r="L549" s="28"/>
    </row>
    <row r="550" spans="1:12" ht="13.9" x14ac:dyDescent="0.4">
      <c r="A550" s="57"/>
      <c r="B550" s="57"/>
      <c r="C550" s="57"/>
      <c r="D550" s="57"/>
      <c r="E550" s="57"/>
      <c r="F550" s="57"/>
      <c r="G550" s="80">
        <v>11924.28</v>
      </c>
      <c r="H550" s="80"/>
      <c r="I550" s="57"/>
      <c r="J550" s="80">
        <v>83231.47</v>
      </c>
      <c r="K550" s="80"/>
      <c r="L550" s="29">
        <v>0</v>
      </c>
    </row>
    <row r="551" spans="1:12" ht="52.5" x14ac:dyDescent="0.4">
      <c r="A551" s="33" t="s">
        <v>600</v>
      </c>
      <c r="B551" s="34" t="s">
        <v>102</v>
      </c>
      <c r="C551" s="34" t="s">
        <v>601</v>
      </c>
      <c r="D551" s="22" t="s">
        <v>394</v>
      </c>
      <c r="E551" s="23">
        <v>9</v>
      </c>
      <c r="F551" s="24">
        <v>1181.95</v>
      </c>
      <c r="G551" s="27" t="s">
        <v>5</v>
      </c>
      <c r="H551" s="26">
        <v>10637.55</v>
      </c>
      <c r="I551" s="27" t="s">
        <v>375</v>
      </c>
      <c r="J551" s="27">
        <v>6.98</v>
      </c>
      <c r="K551" s="26">
        <v>74250.100000000006</v>
      </c>
      <c r="L551" s="28"/>
    </row>
    <row r="552" spans="1:12" ht="13.9" x14ac:dyDescent="0.4">
      <c r="A552" s="57"/>
      <c r="B552" s="57"/>
      <c r="C552" s="57"/>
      <c r="D552" s="57"/>
      <c r="E552" s="57"/>
      <c r="F552" s="57"/>
      <c r="G552" s="80">
        <v>10637.55</v>
      </c>
      <c r="H552" s="80"/>
      <c r="I552" s="57"/>
      <c r="J552" s="80">
        <v>74250.100000000006</v>
      </c>
      <c r="K552" s="80"/>
      <c r="L552" s="29">
        <v>0</v>
      </c>
    </row>
    <row r="553" spans="1:12" ht="52.5" x14ac:dyDescent="0.4">
      <c r="A553" s="33" t="s">
        <v>602</v>
      </c>
      <c r="B553" s="34" t="s">
        <v>102</v>
      </c>
      <c r="C553" s="34" t="s">
        <v>603</v>
      </c>
      <c r="D553" s="22" t="s">
        <v>394</v>
      </c>
      <c r="E553" s="23">
        <v>1</v>
      </c>
      <c r="F553" s="24">
        <v>1146.1300000000001</v>
      </c>
      <c r="G553" s="27" t="s">
        <v>5</v>
      </c>
      <c r="H553" s="26">
        <v>1146.1300000000001</v>
      </c>
      <c r="I553" s="27" t="s">
        <v>375</v>
      </c>
      <c r="J553" s="27">
        <v>6.98</v>
      </c>
      <c r="K553" s="26">
        <v>7999.99</v>
      </c>
      <c r="L553" s="28"/>
    </row>
    <row r="554" spans="1:12" ht="13.9" x14ac:dyDescent="0.4">
      <c r="A554" s="57"/>
      <c r="B554" s="57"/>
      <c r="C554" s="57"/>
      <c r="D554" s="57"/>
      <c r="E554" s="57"/>
      <c r="F554" s="57"/>
      <c r="G554" s="80">
        <v>1146.1300000000001</v>
      </c>
      <c r="H554" s="80"/>
      <c r="I554" s="57"/>
      <c r="J554" s="80">
        <v>7999.99</v>
      </c>
      <c r="K554" s="80"/>
      <c r="L554" s="29">
        <v>0</v>
      </c>
    </row>
    <row r="555" spans="1:12" ht="52.5" x14ac:dyDescent="0.4">
      <c r="A555" s="33" t="s">
        <v>604</v>
      </c>
      <c r="B555" s="34" t="s">
        <v>102</v>
      </c>
      <c r="C555" s="34" t="s">
        <v>605</v>
      </c>
      <c r="D555" s="22" t="s">
        <v>394</v>
      </c>
      <c r="E555" s="23">
        <v>1</v>
      </c>
      <c r="F555" s="24">
        <v>2108.17</v>
      </c>
      <c r="G555" s="27" t="s">
        <v>5</v>
      </c>
      <c r="H555" s="26">
        <v>2108.17</v>
      </c>
      <c r="I555" s="27" t="s">
        <v>375</v>
      </c>
      <c r="J555" s="27">
        <v>6.98</v>
      </c>
      <c r="K555" s="26">
        <v>14715.03</v>
      </c>
      <c r="L555" s="28"/>
    </row>
    <row r="556" spans="1:12" ht="13.9" x14ac:dyDescent="0.4">
      <c r="A556" s="57"/>
      <c r="B556" s="57"/>
      <c r="C556" s="57"/>
      <c r="D556" s="57"/>
      <c r="E556" s="57"/>
      <c r="F556" s="57"/>
      <c r="G556" s="80">
        <v>2108.17</v>
      </c>
      <c r="H556" s="80"/>
      <c r="I556" s="57"/>
      <c r="J556" s="80">
        <v>14715.03</v>
      </c>
      <c r="K556" s="80"/>
      <c r="L556" s="29">
        <v>0</v>
      </c>
    </row>
    <row r="557" spans="1:12" ht="39.75" x14ac:dyDescent="0.4">
      <c r="A557" s="33" t="s">
        <v>606</v>
      </c>
      <c r="B557" s="34" t="s">
        <v>102</v>
      </c>
      <c r="C557" s="34" t="s">
        <v>607</v>
      </c>
      <c r="D557" s="22" t="s">
        <v>394</v>
      </c>
      <c r="E557" s="23">
        <v>3</v>
      </c>
      <c r="F557" s="24">
        <v>431.09</v>
      </c>
      <c r="G557" s="27" t="s">
        <v>5</v>
      </c>
      <c r="H557" s="26">
        <v>1293.27</v>
      </c>
      <c r="I557" s="27" t="s">
        <v>375</v>
      </c>
      <c r="J557" s="27">
        <v>6.98</v>
      </c>
      <c r="K557" s="26">
        <v>9027.02</v>
      </c>
      <c r="L557" s="28"/>
    </row>
    <row r="558" spans="1:12" ht="13.9" x14ac:dyDescent="0.4">
      <c r="A558" s="57"/>
      <c r="B558" s="57"/>
      <c r="C558" s="57"/>
      <c r="D558" s="57"/>
      <c r="E558" s="57"/>
      <c r="F558" s="57"/>
      <c r="G558" s="80">
        <v>1293.27</v>
      </c>
      <c r="H558" s="80"/>
      <c r="I558" s="57"/>
      <c r="J558" s="80">
        <v>9027.02</v>
      </c>
      <c r="K558" s="80"/>
      <c r="L558" s="29">
        <v>0</v>
      </c>
    </row>
    <row r="559" spans="1:12" ht="39.75" x14ac:dyDescent="0.4">
      <c r="A559" s="33" t="s">
        <v>608</v>
      </c>
      <c r="B559" s="34" t="s">
        <v>102</v>
      </c>
      <c r="C559" s="34" t="s">
        <v>609</v>
      </c>
      <c r="D559" s="22" t="s">
        <v>394</v>
      </c>
      <c r="E559" s="23">
        <v>2</v>
      </c>
      <c r="F559" s="24">
        <v>72.78</v>
      </c>
      <c r="G559" s="27" t="s">
        <v>5</v>
      </c>
      <c r="H559" s="26">
        <v>145.56</v>
      </c>
      <c r="I559" s="27" t="s">
        <v>375</v>
      </c>
      <c r="J559" s="27">
        <v>6.98</v>
      </c>
      <c r="K559" s="26">
        <v>1016.01</v>
      </c>
      <c r="L559" s="28"/>
    </row>
    <row r="560" spans="1:12" ht="13.9" x14ac:dyDescent="0.4">
      <c r="A560" s="57"/>
      <c r="B560" s="57"/>
      <c r="C560" s="57"/>
      <c r="D560" s="57"/>
      <c r="E560" s="57"/>
      <c r="F560" s="57"/>
      <c r="G560" s="80">
        <v>145.56</v>
      </c>
      <c r="H560" s="80"/>
      <c r="I560" s="57"/>
      <c r="J560" s="80">
        <v>1016.01</v>
      </c>
      <c r="K560" s="80"/>
      <c r="L560" s="29">
        <v>0</v>
      </c>
    </row>
    <row r="561" spans="1:12" ht="39.75" x14ac:dyDescent="0.4">
      <c r="A561" s="33" t="s">
        <v>610</v>
      </c>
      <c r="B561" s="34" t="s">
        <v>102</v>
      </c>
      <c r="C561" s="34" t="s">
        <v>611</v>
      </c>
      <c r="D561" s="22" t="s">
        <v>394</v>
      </c>
      <c r="E561" s="23">
        <v>2</v>
      </c>
      <c r="F561" s="24">
        <v>48.85</v>
      </c>
      <c r="G561" s="27" t="s">
        <v>5</v>
      </c>
      <c r="H561" s="26">
        <v>97.7</v>
      </c>
      <c r="I561" s="27" t="s">
        <v>375</v>
      </c>
      <c r="J561" s="27">
        <v>6.98</v>
      </c>
      <c r="K561" s="26">
        <v>681.95</v>
      </c>
      <c r="L561" s="28"/>
    </row>
    <row r="562" spans="1:12" ht="13.9" x14ac:dyDescent="0.4">
      <c r="A562" s="57"/>
      <c r="B562" s="57"/>
      <c r="C562" s="57"/>
      <c r="D562" s="57"/>
      <c r="E562" s="57"/>
      <c r="F562" s="57"/>
      <c r="G562" s="80">
        <v>97.7</v>
      </c>
      <c r="H562" s="80"/>
      <c r="I562" s="57"/>
      <c r="J562" s="80">
        <v>681.95</v>
      </c>
      <c r="K562" s="80"/>
      <c r="L562" s="29">
        <v>0</v>
      </c>
    </row>
    <row r="563" spans="1:12" ht="52.5" x14ac:dyDescent="0.4">
      <c r="A563" s="33" t="s">
        <v>612</v>
      </c>
      <c r="B563" s="34" t="s">
        <v>102</v>
      </c>
      <c r="C563" s="34" t="s">
        <v>613</v>
      </c>
      <c r="D563" s="22" t="s">
        <v>394</v>
      </c>
      <c r="E563" s="23">
        <v>2</v>
      </c>
      <c r="F563" s="24">
        <v>390.55</v>
      </c>
      <c r="G563" s="27" t="s">
        <v>5</v>
      </c>
      <c r="H563" s="26">
        <v>781.1</v>
      </c>
      <c r="I563" s="27" t="s">
        <v>375</v>
      </c>
      <c r="J563" s="27">
        <v>6.98</v>
      </c>
      <c r="K563" s="26">
        <v>5452.08</v>
      </c>
      <c r="L563" s="28"/>
    </row>
    <row r="564" spans="1:12" ht="13.9" x14ac:dyDescent="0.4">
      <c r="A564" s="57"/>
      <c r="B564" s="57"/>
      <c r="C564" s="57"/>
      <c r="D564" s="57"/>
      <c r="E564" s="57"/>
      <c r="F564" s="57"/>
      <c r="G564" s="80">
        <v>781.1</v>
      </c>
      <c r="H564" s="80"/>
      <c r="I564" s="57"/>
      <c r="J564" s="80">
        <v>5452.08</v>
      </c>
      <c r="K564" s="80"/>
      <c r="L564" s="29">
        <v>0</v>
      </c>
    </row>
    <row r="565" spans="1:12" ht="52.5" x14ac:dyDescent="0.4">
      <c r="A565" s="33" t="s">
        <v>614</v>
      </c>
      <c r="B565" s="34" t="s">
        <v>102</v>
      </c>
      <c r="C565" s="34" t="s">
        <v>615</v>
      </c>
      <c r="D565" s="22" t="s">
        <v>394</v>
      </c>
      <c r="E565" s="23">
        <v>1</v>
      </c>
      <c r="F565" s="24">
        <v>3543.7</v>
      </c>
      <c r="G565" s="27" t="s">
        <v>5</v>
      </c>
      <c r="H565" s="26">
        <v>3543.7</v>
      </c>
      <c r="I565" s="27" t="s">
        <v>375</v>
      </c>
      <c r="J565" s="27">
        <v>6.98</v>
      </c>
      <c r="K565" s="26">
        <v>24735.03</v>
      </c>
      <c r="L565" s="28"/>
    </row>
    <row r="566" spans="1:12" ht="13.9" x14ac:dyDescent="0.4">
      <c r="A566" s="57"/>
      <c r="B566" s="57"/>
      <c r="C566" s="57"/>
      <c r="D566" s="57"/>
      <c r="E566" s="57"/>
      <c r="F566" s="57"/>
      <c r="G566" s="80">
        <v>3543.7</v>
      </c>
      <c r="H566" s="80"/>
      <c r="I566" s="57"/>
      <c r="J566" s="80">
        <v>24735.03</v>
      </c>
      <c r="K566" s="80"/>
      <c r="L566" s="29">
        <v>0</v>
      </c>
    </row>
    <row r="567" spans="1:12" ht="52.5" x14ac:dyDescent="0.4">
      <c r="A567" s="33" t="s">
        <v>616</v>
      </c>
      <c r="B567" s="34" t="s">
        <v>102</v>
      </c>
      <c r="C567" s="34" t="s">
        <v>617</v>
      </c>
      <c r="D567" s="22" t="s">
        <v>394</v>
      </c>
      <c r="E567" s="23">
        <v>2</v>
      </c>
      <c r="F567" s="24">
        <v>1564.47</v>
      </c>
      <c r="G567" s="27" t="s">
        <v>5</v>
      </c>
      <c r="H567" s="26">
        <v>3128.94</v>
      </c>
      <c r="I567" s="27" t="s">
        <v>375</v>
      </c>
      <c r="J567" s="27">
        <v>6.98</v>
      </c>
      <c r="K567" s="26">
        <v>21840</v>
      </c>
      <c r="L567" s="28"/>
    </row>
    <row r="568" spans="1:12" ht="13.9" x14ac:dyDescent="0.4">
      <c r="A568" s="57"/>
      <c r="B568" s="57"/>
      <c r="C568" s="57"/>
      <c r="D568" s="57"/>
      <c r="E568" s="57"/>
      <c r="F568" s="57"/>
      <c r="G568" s="80">
        <v>3128.94</v>
      </c>
      <c r="H568" s="80"/>
      <c r="I568" s="57"/>
      <c r="J568" s="80">
        <v>21840</v>
      </c>
      <c r="K568" s="80"/>
      <c r="L568" s="29">
        <v>0</v>
      </c>
    </row>
    <row r="569" spans="1:12" ht="66" x14ac:dyDescent="0.4">
      <c r="A569" s="33" t="s">
        <v>618</v>
      </c>
      <c r="B569" s="34" t="s">
        <v>102</v>
      </c>
      <c r="C569" s="34" t="s">
        <v>619</v>
      </c>
      <c r="D569" s="22" t="s">
        <v>394</v>
      </c>
      <c r="E569" s="23">
        <v>1</v>
      </c>
      <c r="F569" s="24">
        <v>1344.03</v>
      </c>
      <c r="G569" s="27" t="s">
        <v>5</v>
      </c>
      <c r="H569" s="26">
        <v>1344.03</v>
      </c>
      <c r="I569" s="27" t="s">
        <v>375</v>
      </c>
      <c r="J569" s="27">
        <v>6.98</v>
      </c>
      <c r="K569" s="26">
        <v>9381.33</v>
      </c>
      <c r="L569" s="28"/>
    </row>
    <row r="570" spans="1:12" ht="13.9" x14ac:dyDescent="0.4">
      <c r="A570" s="57"/>
      <c r="B570" s="57"/>
      <c r="C570" s="57"/>
      <c r="D570" s="57"/>
      <c r="E570" s="57"/>
      <c r="F570" s="57"/>
      <c r="G570" s="80">
        <v>1344.03</v>
      </c>
      <c r="H570" s="80"/>
      <c r="I570" s="57"/>
      <c r="J570" s="80">
        <v>9381.33</v>
      </c>
      <c r="K570" s="80"/>
      <c r="L570" s="29">
        <v>0</v>
      </c>
    </row>
    <row r="571" spans="1:12" ht="66" x14ac:dyDescent="0.4">
      <c r="A571" s="33" t="s">
        <v>620</v>
      </c>
      <c r="B571" s="34" t="s">
        <v>102</v>
      </c>
      <c r="C571" s="34" t="s">
        <v>621</v>
      </c>
      <c r="D571" s="22" t="s">
        <v>394</v>
      </c>
      <c r="E571" s="23">
        <v>2</v>
      </c>
      <c r="F571" s="24">
        <v>3427.08</v>
      </c>
      <c r="G571" s="27" t="s">
        <v>5</v>
      </c>
      <c r="H571" s="26">
        <v>6854.16</v>
      </c>
      <c r="I571" s="27" t="s">
        <v>375</v>
      </c>
      <c r="J571" s="27">
        <v>6.98</v>
      </c>
      <c r="K571" s="26">
        <v>47842.04</v>
      </c>
      <c r="L571" s="28"/>
    </row>
    <row r="572" spans="1:12" ht="13.9" x14ac:dyDescent="0.4">
      <c r="A572" s="57"/>
      <c r="B572" s="57"/>
      <c r="C572" s="57"/>
      <c r="D572" s="57"/>
      <c r="E572" s="57"/>
      <c r="F572" s="57"/>
      <c r="G572" s="80">
        <v>6854.16</v>
      </c>
      <c r="H572" s="80"/>
      <c r="I572" s="57"/>
      <c r="J572" s="80">
        <v>47842.04</v>
      </c>
      <c r="K572" s="80"/>
      <c r="L572" s="29">
        <v>0</v>
      </c>
    </row>
    <row r="573" spans="1:12" ht="39" x14ac:dyDescent="0.4">
      <c r="A573" s="33" t="s">
        <v>622</v>
      </c>
      <c r="B573" s="34" t="s">
        <v>102</v>
      </c>
      <c r="C573" s="34" t="s">
        <v>623</v>
      </c>
      <c r="D573" s="22" t="s">
        <v>394</v>
      </c>
      <c r="E573" s="23">
        <v>1</v>
      </c>
      <c r="F573" s="24">
        <v>509.93</v>
      </c>
      <c r="G573" s="27" t="s">
        <v>5</v>
      </c>
      <c r="H573" s="26">
        <v>509.93</v>
      </c>
      <c r="I573" s="27" t="s">
        <v>375</v>
      </c>
      <c r="J573" s="27">
        <v>6.98</v>
      </c>
      <c r="K573" s="26">
        <v>3559.31</v>
      </c>
      <c r="L573" s="28"/>
    </row>
    <row r="574" spans="1:12" ht="13.9" x14ac:dyDescent="0.4">
      <c r="A574" s="57"/>
      <c r="B574" s="57"/>
      <c r="C574" s="57"/>
      <c r="D574" s="57"/>
      <c r="E574" s="57"/>
      <c r="F574" s="57"/>
      <c r="G574" s="80">
        <v>509.93</v>
      </c>
      <c r="H574" s="80"/>
      <c r="I574" s="57"/>
      <c r="J574" s="80">
        <v>3559.31</v>
      </c>
      <c r="K574" s="80"/>
      <c r="L574" s="29">
        <v>0</v>
      </c>
    </row>
    <row r="575" spans="1:12" ht="52.5" x14ac:dyDescent="0.4">
      <c r="A575" s="33" t="s">
        <v>624</v>
      </c>
      <c r="B575" s="34" t="s">
        <v>102</v>
      </c>
      <c r="C575" s="34" t="s">
        <v>625</v>
      </c>
      <c r="D575" s="22" t="s">
        <v>394</v>
      </c>
      <c r="E575" s="23">
        <v>2</v>
      </c>
      <c r="F575" s="24">
        <v>3427.08</v>
      </c>
      <c r="G575" s="27" t="s">
        <v>5</v>
      </c>
      <c r="H575" s="26">
        <v>6854.16</v>
      </c>
      <c r="I575" s="27" t="s">
        <v>375</v>
      </c>
      <c r="J575" s="27">
        <v>6.98</v>
      </c>
      <c r="K575" s="26">
        <v>47842.04</v>
      </c>
      <c r="L575" s="28"/>
    </row>
    <row r="576" spans="1:12" ht="13.9" x14ac:dyDescent="0.4">
      <c r="A576" s="57"/>
      <c r="B576" s="57"/>
      <c r="C576" s="57"/>
      <c r="D576" s="57"/>
      <c r="E576" s="57"/>
      <c r="F576" s="57"/>
      <c r="G576" s="80">
        <v>6854.16</v>
      </c>
      <c r="H576" s="80"/>
      <c r="I576" s="57"/>
      <c r="J576" s="80">
        <v>47842.04</v>
      </c>
      <c r="K576" s="80"/>
      <c r="L576" s="29">
        <v>0</v>
      </c>
    </row>
    <row r="577" spans="1:12" ht="39.75" x14ac:dyDescent="0.4">
      <c r="A577" s="33" t="s">
        <v>626</v>
      </c>
      <c r="B577" s="34" t="s">
        <v>102</v>
      </c>
      <c r="C577" s="34" t="s">
        <v>627</v>
      </c>
      <c r="D577" s="22" t="s">
        <v>394</v>
      </c>
      <c r="E577" s="23">
        <v>26</v>
      </c>
      <c r="F577" s="24">
        <v>279.23</v>
      </c>
      <c r="G577" s="27" t="s">
        <v>5</v>
      </c>
      <c r="H577" s="26">
        <v>7259.98</v>
      </c>
      <c r="I577" s="27" t="s">
        <v>375</v>
      </c>
      <c r="J577" s="27">
        <v>6.98</v>
      </c>
      <c r="K577" s="26">
        <v>50674.66</v>
      </c>
      <c r="L577" s="28"/>
    </row>
    <row r="578" spans="1:12" ht="13.9" x14ac:dyDescent="0.4">
      <c r="A578" s="57"/>
      <c r="B578" s="57"/>
      <c r="C578" s="57"/>
      <c r="D578" s="57"/>
      <c r="E578" s="57"/>
      <c r="F578" s="57"/>
      <c r="G578" s="80">
        <v>7259.98</v>
      </c>
      <c r="H578" s="80"/>
      <c r="I578" s="57"/>
      <c r="J578" s="80">
        <v>50674.66</v>
      </c>
      <c r="K578" s="80"/>
      <c r="L578" s="29">
        <v>0</v>
      </c>
    </row>
    <row r="579" spans="1:12" ht="39.75" x14ac:dyDescent="0.4">
      <c r="A579" s="33" t="s">
        <v>628</v>
      </c>
      <c r="B579" s="34" t="s">
        <v>102</v>
      </c>
      <c r="C579" s="34" t="s">
        <v>629</v>
      </c>
      <c r="D579" s="22" t="s">
        <v>394</v>
      </c>
      <c r="E579" s="23">
        <v>4</v>
      </c>
      <c r="F579" s="24">
        <v>100.43</v>
      </c>
      <c r="G579" s="27" t="s">
        <v>5</v>
      </c>
      <c r="H579" s="26">
        <v>401.72</v>
      </c>
      <c r="I579" s="27" t="s">
        <v>375</v>
      </c>
      <c r="J579" s="27">
        <v>6.98</v>
      </c>
      <c r="K579" s="26">
        <v>2804.01</v>
      </c>
      <c r="L579" s="28"/>
    </row>
    <row r="580" spans="1:12" ht="13.9" x14ac:dyDescent="0.4">
      <c r="A580" s="57"/>
      <c r="B580" s="57"/>
      <c r="C580" s="57"/>
      <c r="D580" s="57"/>
      <c r="E580" s="57"/>
      <c r="F580" s="57"/>
      <c r="G580" s="80">
        <v>401.72</v>
      </c>
      <c r="H580" s="80"/>
      <c r="I580" s="57"/>
      <c r="J580" s="80">
        <v>2804.01</v>
      </c>
      <c r="K580" s="80"/>
      <c r="L580" s="29">
        <v>0</v>
      </c>
    </row>
    <row r="581" spans="1:12" ht="39.75" x14ac:dyDescent="0.4">
      <c r="A581" s="33" t="s">
        <v>630</v>
      </c>
      <c r="B581" s="34" t="s">
        <v>102</v>
      </c>
      <c r="C581" s="34" t="s">
        <v>631</v>
      </c>
      <c r="D581" s="22" t="s">
        <v>394</v>
      </c>
      <c r="E581" s="23">
        <v>8</v>
      </c>
      <c r="F581" s="24">
        <v>133.24</v>
      </c>
      <c r="G581" s="27" t="s">
        <v>5</v>
      </c>
      <c r="H581" s="26">
        <v>1065.92</v>
      </c>
      <c r="I581" s="27" t="s">
        <v>375</v>
      </c>
      <c r="J581" s="27">
        <v>6.98</v>
      </c>
      <c r="K581" s="26">
        <v>7440.12</v>
      </c>
      <c r="L581" s="28"/>
    </row>
    <row r="582" spans="1:12" ht="13.9" x14ac:dyDescent="0.4">
      <c r="A582" s="57"/>
      <c r="B582" s="57"/>
      <c r="C582" s="57"/>
      <c r="D582" s="57"/>
      <c r="E582" s="57"/>
      <c r="F582" s="57"/>
      <c r="G582" s="80">
        <v>1065.92</v>
      </c>
      <c r="H582" s="80"/>
      <c r="I582" s="57"/>
      <c r="J582" s="80">
        <v>7440.12</v>
      </c>
      <c r="K582" s="80"/>
      <c r="L582" s="29">
        <v>0</v>
      </c>
    </row>
    <row r="583" spans="1:12" ht="39.75" x14ac:dyDescent="0.4">
      <c r="A583" s="33" t="s">
        <v>632</v>
      </c>
      <c r="B583" s="34" t="s">
        <v>102</v>
      </c>
      <c r="C583" s="34" t="s">
        <v>633</v>
      </c>
      <c r="D583" s="22" t="s">
        <v>394</v>
      </c>
      <c r="E583" s="23">
        <v>1</v>
      </c>
      <c r="F583" s="24">
        <v>465.62</v>
      </c>
      <c r="G583" s="27" t="s">
        <v>5</v>
      </c>
      <c r="H583" s="26">
        <v>465.62</v>
      </c>
      <c r="I583" s="27" t="s">
        <v>375</v>
      </c>
      <c r="J583" s="27">
        <v>6.98</v>
      </c>
      <c r="K583" s="26">
        <v>3250.03</v>
      </c>
      <c r="L583" s="28"/>
    </row>
    <row r="584" spans="1:12" ht="13.9" x14ac:dyDescent="0.4">
      <c r="A584" s="57"/>
      <c r="B584" s="57"/>
      <c r="C584" s="57"/>
      <c r="D584" s="57"/>
      <c r="E584" s="57"/>
      <c r="F584" s="57"/>
      <c r="G584" s="80">
        <v>465.62</v>
      </c>
      <c r="H584" s="80"/>
      <c r="I584" s="57"/>
      <c r="J584" s="80">
        <v>3250.03</v>
      </c>
      <c r="K584" s="80"/>
      <c r="L584" s="29">
        <v>0</v>
      </c>
    </row>
    <row r="585" spans="1:12" ht="27.4" x14ac:dyDescent="0.4">
      <c r="A585" s="33" t="s">
        <v>634</v>
      </c>
      <c r="B585" s="34" t="s">
        <v>102</v>
      </c>
      <c r="C585" s="34" t="s">
        <v>635</v>
      </c>
      <c r="D585" s="22" t="s">
        <v>394</v>
      </c>
      <c r="E585" s="23">
        <v>1</v>
      </c>
      <c r="F585" s="24">
        <v>441.26</v>
      </c>
      <c r="G585" s="27" t="s">
        <v>5</v>
      </c>
      <c r="H585" s="26">
        <v>441.26</v>
      </c>
      <c r="I585" s="27" t="s">
        <v>375</v>
      </c>
      <c r="J585" s="27">
        <v>6.98</v>
      </c>
      <c r="K585" s="26">
        <v>3079.99</v>
      </c>
      <c r="L585" s="28"/>
    </row>
    <row r="586" spans="1:12" ht="13.9" x14ac:dyDescent="0.4">
      <c r="A586" s="57"/>
      <c r="B586" s="57"/>
      <c r="C586" s="57"/>
      <c r="D586" s="57"/>
      <c r="E586" s="57"/>
      <c r="F586" s="57"/>
      <c r="G586" s="80">
        <v>441.26</v>
      </c>
      <c r="H586" s="80"/>
      <c r="I586" s="57"/>
      <c r="J586" s="80">
        <v>3079.99</v>
      </c>
      <c r="K586" s="80"/>
      <c r="L586" s="29">
        <v>0</v>
      </c>
    </row>
    <row r="587" spans="1:12" x14ac:dyDescent="0.35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</row>
    <row r="588" spans="1:12" ht="13.9" x14ac:dyDescent="0.4">
      <c r="A588" s="69" t="s">
        <v>636</v>
      </c>
      <c r="B588" s="69"/>
      <c r="C588" s="69"/>
      <c r="D588" s="69"/>
      <c r="E588" s="69"/>
      <c r="F588" s="69"/>
      <c r="G588" s="70">
        <v>105268.96999999999</v>
      </c>
      <c r="H588" s="70"/>
      <c r="I588" s="15"/>
      <c r="J588" s="70">
        <v>734777.42000000016</v>
      </c>
      <c r="K588" s="70"/>
      <c r="L588" s="29">
        <v>0</v>
      </c>
    </row>
    <row r="589" spans="1:12" x14ac:dyDescent="0.35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</row>
    <row r="590" spans="1:12" x14ac:dyDescent="0.35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</row>
    <row r="591" spans="1:12" x14ac:dyDescent="0.35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</row>
    <row r="592" spans="1:12" ht="16.899999999999999" x14ac:dyDescent="0.5">
      <c r="A592" s="71" t="s">
        <v>484</v>
      </c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71"/>
    </row>
    <row r="593" spans="1:12" ht="53.25" x14ac:dyDescent="0.4">
      <c r="A593" s="33" t="s">
        <v>637</v>
      </c>
      <c r="B593" s="34" t="s">
        <v>102</v>
      </c>
      <c r="C593" s="34" t="s">
        <v>638</v>
      </c>
      <c r="D593" s="22" t="s">
        <v>394</v>
      </c>
      <c r="E593" s="23">
        <v>2</v>
      </c>
      <c r="F593" s="24">
        <v>175.93</v>
      </c>
      <c r="G593" s="27" t="s">
        <v>5</v>
      </c>
      <c r="H593" s="26">
        <v>351.86</v>
      </c>
      <c r="I593" s="27" t="s">
        <v>375</v>
      </c>
      <c r="J593" s="27">
        <v>6.98</v>
      </c>
      <c r="K593" s="26">
        <v>2455.98</v>
      </c>
      <c r="L593" s="28"/>
    </row>
    <row r="594" spans="1:12" ht="13.9" x14ac:dyDescent="0.4">
      <c r="A594" s="57"/>
      <c r="B594" s="57"/>
      <c r="C594" s="57"/>
      <c r="D594" s="57"/>
      <c r="E594" s="57"/>
      <c r="F594" s="57"/>
      <c r="G594" s="80">
        <v>351.86</v>
      </c>
      <c r="H594" s="80"/>
      <c r="I594" s="57"/>
      <c r="J594" s="80">
        <v>2455.98</v>
      </c>
      <c r="K594" s="80"/>
      <c r="L594" s="29">
        <v>0</v>
      </c>
    </row>
    <row r="595" spans="1:12" ht="53.25" x14ac:dyDescent="0.4">
      <c r="A595" s="33" t="s">
        <v>639</v>
      </c>
      <c r="B595" s="34" t="s">
        <v>102</v>
      </c>
      <c r="C595" s="34" t="s">
        <v>640</v>
      </c>
      <c r="D595" s="22" t="s">
        <v>394</v>
      </c>
      <c r="E595" s="23">
        <v>24</v>
      </c>
      <c r="F595" s="24">
        <v>175.93</v>
      </c>
      <c r="G595" s="27" t="s">
        <v>5</v>
      </c>
      <c r="H595" s="26">
        <v>4222.32</v>
      </c>
      <c r="I595" s="27" t="s">
        <v>375</v>
      </c>
      <c r="J595" s="27">
        <v>6.98</v>
      </c>
      <c r="K595" s="26">
        <v>29471.79</v>
      </c>
      <c r="L595" s="28"/>
    </row>
    <row r="596" spans="1:12" ht="13.9" x14ac:dyDescent="0.4">
      <c r="A596" s="57"/>
      <c r="B596" s="57"/>
      <c r="C596" s="57"/>
      <c r="D596" s="57"/>
      <c r="E596" s="57"/>
      <c r="F596" s="57"/>
      <c r="G596" s="80">
        <v>4222.32</v>
      </c>
      <c r="H596" s="80"/>
      <c r="I596" s="57"/>
      <c r="J596" s="80">
        <v>29471.79</v>
      </c>
      <c r="K596" s="80"/>
      <c r="L596" s="29">
        <v>0</v>
      </c>
    </row>
    <row r="597" spans="1:12" ht="66.75" x14ac:dyDescent="0.4">
      <c r="A597" s="33" t="s">
        <v>641</v>
      </c>
      <c r="B597" s="34" t="s">
        <v>102</v>
      </c>
      <c r="C597" s="34" t="s">
        <v>642</v>
      </c>
      <c r="D597" s="22" t="s">
        <v>394</v>
      </c>
      <c r="E597" s="23">
        <v>2</v>
      </c>
      <c r="F597" s="24">
        <v>265.62</v>
      </c>
      <c r="G597" s="27" t="s">
        <v>5</v>
      </c>
      <c r="H597" s="26">
        <v>531.24</v>
      </c>
      <c r="I597" s="27" t="s">
        <v>375</v>
      </c>
      <c r="J597" s="27">
        <v>6.98</v>
      </c>
      <c r="K597" s="26">
        <v>3708.06</v>
      </c>
      <c r="L597" s="28"/>
    </row>
    <row r="598" spans="1:12" ht="13.9" x14ac:dyDescent="0.4">
      <c r="A598" s="57"/>
      <c r="B598" s="57"/>
      <c r="C598" s="57"/>
      <c r="D598" s="57"/>
      <c r="E598" s="57"/>
      <c r="F598" s="57"/>
      <c r="G598" s="80">
        <v>531.24</v>
      </c>
      <c r="H598" s="80"/>
      <c r="I598" s="57"/>
      <c r="J598" s="80">
        <v>3708.06</v>
      </c>
      <c r="K598" s="80"/>
      <c r="L598" s="29">
        <v>0</v>
      </c>
    </row>
    <row r="599" spans="1:12" ht="66.75" x14ac:dyDescent="0.4">
      <c r="A599" s="33" t="s">
        <v>643</v>
      </c>
      <c r="B599" s="34" t="s">
        <v>102</v>
      </c>
      <c r="C599" s="34" t="s">
        <v>644</v>
      </c>
      <c r="D599" s="22" t="s">
        <v>394</v>
      </c>
      <c r="E599" s="23">
        <v>2</v>
      </c>
      <c r="F599" s="24">
        <v>236.96</v>
      </c>
      <c r="G599" s="27" t="s">
        <v>5</v>
      </c>
      <c r="H599" s="26">
        <v>473.92</v>
      </c>
      <c r="I599" s="27" t="s">
        <v>375</v>
      </c>
      <c r="J599" s="27">
        <v>6.98</v>
      </c>
      <c r="K599" s="26">
        <v>3307.96</v>
      </c>
      <c r="L599" s="28"/>
    </row>
    <row r="600" spans="1:12" ht="13.9" x14ac:dyDescent="0.4">
      <c r="A600" s="57"/>
      <c r="B600" s="57"/>
      <c r="C600" s="57"/>
      <c r="D600" s="57"/>
      <c r="E600" s="57"/>
      <c r="F600" s="57"/>
      <c r="G600" s="80">
        <v>473.92</v>
      </c>
      <c r="H600" s="80"/>
      <c r="I600" s="57"/>
      <c r="J600" s="80">
        <v>3307.96</v>
      </c>
      <c r="K600" s="80"/>
      <c r="L600" s="29">
        <v>0</v>
      </c>
    </row>
    <row r="601" spans="1:12" ht="66.75" x14ac:dyDescent="0.4">
      <c r="A601" s="33" t="s">
        <v>645</v>
      </c>
      <c r="B601" s="34" t="s">
        <v>102</v>
      </c>
      <c r="C601" s="34" t="s">
        <v>646</v>
      </c>
      <c r="D601" s="22" t="s">
        <v>394</v>
      </c>
      <c r="E601" s="23">
        <v>3</v>
      </c>
      <c r="F601" s="24">
        <v>236.96</v>
      </c>
      <c r="G601" s="27" t="s">
        <v>5</v>
      </c>
      <c r="H601" s="26">
        <v>710.88</v>
      </c>
      <c r="I601" s="27" t="s">
        <v>375</v>
      </c>
      <c r="J601" s="27">
        <v>6.98</v>
      </c>
      <c r="K601" s="26">
        <v>4961.9399999999996</v>
      </c>
      <c r="L601" s="28"/>
    </row>
    <row r="602" spans="1:12" ht="13.9" x14ac:dyDescent="0.4">
      <c r="A602" s="57"/>
      <c r="B602" s="57"/>
      <c r="C602" s="57"/>
      <c r="D602" s="57"/>
      <c r="E602" s="57"/>
      <c r="F602" s="57"/>
      <c r="G602" s="80">
        <v>710.88</v>
      </c>
      <c r="H602" s="80"/>
      <c r="I602" s="57"/>
      <c r="J602" s="80">
        <v>4961.9399999999996</v>
      </c>
      <c r="K602" s="80"/>
      <c r="L602" s="29">
        <v>0</v>
      </c>
    </row>
    <row r="603" spans="1:12" x14ac:dyDescent="0.35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</row>
    <row r="604" spans="1:12" ht="13.9" x14ac:dyDescent="0.4">
      <c r="A604" s="69" t="s">
        <v>494</v>
      </c>
      <c r="B604" s="69"/>
      <c r="C604" s="69"/>
      <c r="D604" s="69"/>
      <c r="E604" s="69"/>
      <c r="F604" s="69"/>
      <c r="G604" s="70">
        <v>6290.2199999999993</v>
      </c>
      <c r="H604" s="70"/>
      <c r="I604" s="15"/>
      <c r="J604" s="70">
        <v>43905.73</v>
      </c>
      <c r="K604" s="70"/>
      <c r="L604" s="29">
        <v>0</v>
      </c>
    </row>
    <row r="605" spans="1:12" x14ac:dyDescent="0.35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</row>
    <row r="606" spans="1:12" x14ac:dyDescent="0.35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</row>
    <row r="607" spans="1:12" x14ac:dyDescent="0.35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</row>
    <row r="608" spans="1:12" ht="13.9" x14ac:dyDescent="0.4">
      <c r="A608" s="69" t="s">
        <v>647</v>
      </c>
      <c r="B608" s="69"/>
      <c r="C608" s="69"/>
      <c r="D608" s="69"/>
      <c r="E608" s="69"/>
      <c r="F608" s="69"/>
      <c r="G608" s="70">
        <v>1581928.2499999998</v>
      </c>
      <c r="H608" s="70"/>
      <c r="I608" s="15"/>
      <c r="J608" s="70">
        <v>7374798.1299999999</v>
      </c>
      <c r="K608" s="70"/>
      <c r="L608" s="29">
        <v>0</v>
      </c>
    </row>
    <row r="609" spans="1:12" x14ac:dyDescent="0.35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</row>
    <row r="610" spans="1:12" x14ac:dyDescent="0.35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</row>
    <row r="611" spans="1:12" x14ac:dyDescent="0.35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</row>
    <row r="612" spans="1:12" ht="16.899999999999999" x14ac:dyDescent="0.5">
      <c r="A612" s="71" t="s">
        <v>648</v>
      </c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71"/>
    </row>
    <row r="613" spans="1:12" ht="39" x14ac:dyDescent="0.4">
      <c r="A613" s="33" t="s">
        <v>649</v>
      </c>
      <c r="B613" s="34" t="s">
        <v>102</v>
      </c>
      <c r="C613" s="34" t="s">
        <v>650</v>
      </c>
      <c r="D613" s="22" t="s">
        <v>651</v>
      </c>
      <c r="E613" s="23">
        <v>1</v>
      </c>
      <c r="F613" s="24">
        <v>64469.91</v>
      </c>
      <c r="G613" s="27" t="s">
        <v>5</v>
      </c>
      <c r="H613" s="26">
        <v>64469.91</v>
      </c>
      <c r="I613" s="27" t="s">
        <v>375</v>
      </c>
      <c r="J613" s="27">
        <v>6.98</v>
      </c>
      <c r="K613" s="26">
        <v>449999.97</v>
      </c>
      <c r="L613" s="28"/>
    </row>
    <row r="614" spans="1:12" ht="13.9" x14ac:dyDescent="0.4">
      <c r="A614" s="57"/>
      <c r="B614" s="57"/>
      <c r="C614" s="57"/>
      <c r="D614" s="57"/>
      <c r="E614" s="57"/>
      <c r="F614" s="57"/>
      <c r="G614" s="80">
        <v>64469.91</v>
      </c>
      <c r="H614" s="80"/>
      <c r="I614" s="57"/>
      <c r="J614" s="80">
        <v>449999.97</v>
      </c>
      <c r="K614" s="80"/>
      <c r="L614" s="29">
        <v>0</v>
      </c>
    </row>
    <row r="615" spans="1:12" x14ac:dyDescent="0.35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</row>
    <row r="616" spans="1:12" ht="13.9" x14ac:dyDescent="0.4">
      <c r="A616" s="69" t="s">
        <v>652</v>
      </c>
      <c r="B616" s="69"/>
      <c r="C616" s="69"/>
      <c r="D616" s="69"/>
      <c r="E616" s="69"/>
      <c r="F616" s="69"/>
      <c r="G616" s="70">
        <v>64469.91</v>
      </c>
      <c r="H616" s="70"/>
      <c r="I616" s="15"/>
      <c r="J616" s="70">
        <v>449999.97</v>
      </c>
      <c r="K616" s="70"/>
      <c r="L616" s="29">
        <v>0</v>
      </c>
    </row>
    <row r="617" spans="1:12" x14ac:dyDescent="0.35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</row>
    <row r="618" spans="1:12" x14ac:dyDescent="0.35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</row>
    <row r="619" spans="1:12" x14ac:dyDescent="0.35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</row>
    <row r="620" spans="1:12" ht="16.899999999999999" x14ac:dyDescent="0.5">
      <c r="A620" s="71" t="s">
        <v>653</v>
      </c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71"/>
    </row>
    <row r="621" spans="1:12" ht="40.5" x14ac:dyDescent="0.4">
      <c r="A621" s="31" t="s">
        <v>654</v>
      </c>
      <c r="B621" s="32" t="s">
        <v>655</v>
      </c>
      <c r="C621" s="32" t="s">
        <v>656</v>
      </c>
      <c r="D621" s="16" t="s">
        <v>657</v>
      </c>
      <c r="E621" s="56">
        <v>4</v>
      </c>
      <c r="F621" s="17">
        <v>2786.2</v>
      </c>
      <c r="G621" s="52"/>
      <c r="H621" s="54"/>
      <c r="I621" s="52" t="s">
        <v>375</v>
      </c>
      <c r="J621" s="52"/>
      <c r="K621" s="54"/>
      <c r="L621" s="18"/>
    </row>
    <row r="622" spans="1:12" ht="13.9" x14ac:dyDescent="0.4">
      <c r="A622" s="31"/>
      <c r="B622" s="32"/>
      <c r="C622" s="32" t="s">
        <v>330</v>
      </c>
      <c r="D622" s="16"/>
      <c r="E622" s="56"/>
      <c r="F622" s="17">
        <v>2786.2</v>
      </c>
      <c r="G622" s="52" t="s">
        <v>5</v>
      </c>
      <c r="H622" s="54">
        <v>11144.8</v>
      </c>
      <c r="I622" s="52"/>
      <c r="J622" s="52">
        <v>13.7</v>
      </c>
      <c r="K622" s="54">
        <v>152683.76</v>
      </c>
      <c r="L622" s="18"/>
    </row>
    <row r="623" spans="1:12" ht="13.9" x14ac:dyDescent="0.4">
      <c r="A623" s="31"/>
      <c r="B623" s="32"/>
      <c r="C623" s="32" t="s">
        <v>126</v>
      </c>
      <c r="D623" s="16"/>
      <c r="E623" s="56"/>
      <c r="F623" s="17">
        <v>0</v>
      </c>
      <c r="G623" s="52" t="s">
        <v>5</v>
      </c>
      <c r="H623" s="54">
        <v>0</v>
      </c>
      <c r="I623" s="52"/>
      <c r="J623" s="52">
        <v>1</v>
      </c>
      <c r="K623" s="54">
        <v>0</v>
      </c>
      <c r="L623" s="18"/>
    </row>
    <row r="624" spans="1:12" ht="13.9" x14ac:dyDescent="0.4">
      <c r="A624" s="31"/>
      <c r="B624" s="32"/>
      <c r="C624" s="32" t="s">
        <v>331</v>
      </c>
      <c r="D624" s="16"/>
      <c r="E624" s="56"/>
      <c r="F624" s="17">
        <v>0</v>
      </c>
      <c r="G624" s="52" t="s">
        <v>5</v>
      </c>
      <c r="H624" s="19">
        <v>0</v>
      </c>
      <c r="I624" s="52"/>
      <c r="J624" s="52">
        <v>1</v>
      </c>
      <c r="K624" s="19">
        <v>0</v>
      </c>
      <c r="L624" s="18"/>
    </row>
    <row r="625" spans="1:12" ht="13.9" x14ac:dyDescent="0.4">
      <c r="A625" s="31"/>
      <c r="B625" s="32"/>
      <c r="C625" s="32" t="s">
        <v>332</v>
      </c>
      <c r="D625" s="16"/>
      <c r="E625" s="56"/>
      <c r="F625" s="17">
        <v>0</v>
      </c>
      <c r="G625" s="52" t="s">
        <v>5</v>
      </c>
      <c r="H625" s="54">
        <v>0</v>
      </c>
      <c r="I625" s="52"/>
      <c r="J625" s="52">
        <v>1</v>
      </c>
      <c r="K625" s="54">
        <v>0</v>
      </c>
      <c r="L625" s="18"/>
    </row>
    <row r="626" spans="1:12" ht="13.9" x14ac:dyDescent="0.4">
      <c r="A626" s="31"/>
      <c r="B626" s="32"/>
      <c r="C626" s="32" t="s">
        <v>333</v>
      </c>
      <c r="D626" s="16" t="s">
        <v>334</v>
      </c>
      <c r="E626" s="56">
        <v>65</v>
      </c>
      <c r="F626" s="35"/>
      <c r="G626" s="52"/>
      <c r="H626" s="54">
        <v>7244.12</v>
      </c>
      <c r="I626" s="20"/>
      <c r="J626" s="53">
        <v>65</v>
      </c>
      <c r="K626" s="54">
        <v>99244.44</v>
      </c>
      <c r="L626" s="18"/>
    </row>
    <row r="627" spans="1:12" ht="13.9" x14ac:dyDescent="0.4">
      <c r="A627" s="31"/>
      <c r="B627" s="32"/>
      <c r="C627" s="32" t="s">
        <v>335</v>
      </c>
      <c r="D627" s="16" t="s">
        <v>334</v>
      </c>
      <c r="E627" s="56">
        <v>40</v>
      </c>
      <c r="F627" s="35"/>
      <c r="G627" s="52"/>
      <c r="H627" s="54">
        <v>4457.92</v>
      </c>
      <c r="I627" s="20"/>
      <c r="J627" s="53">
        <v>40</v>
      </c>
      <c r="K627" s="54">
        <v>61073.5</v>
      </c>
      <c r="L627" s="18"/>
    </row>
    <row r="628" spans="1:12" ht="13.9" x14ac:dyDescent="0.4">
      <c r="A628" s="33"/>
      <c r="B628" s="34"/>
      <c r="C628" s="34" t="s">
        <v>336</v>
      </c>
      <c r="D628" s="22" t="s">
        <v>337</v>
      </c>
      <c r="E628" s="23">
        <v>192.95</v>
      </c>
      <c r="F628" s="24"/>
      <c r="G628" s="27" t="s">
        <v>5</v>
      </c>
      <c r="H628" s="26"/>
      <c r="I628" s="27"/>
      <c r="J628" s="27"/>
      <c r="K628" s="26"/>
      <c r="L628" s="30">
        <v>771.8</v>
      </c>
    </row>
    <row r="629" spans="1:12" ht="13.9" x14ac:dyDescent="0.4">
      <c r="A629" s="57"/>
      <c r="B629" s="57"/>
      <c r="C629" s="57"/>
      <c r="D629" s="57"/>
      <c r="E629" s="57"/>
      <c r="F629" s="57"/>
      <c r="G629" s="80">
        <v>22846.839999999997</v>
      </c>
      <c r="H629" s="80"/>
      <c r="I629" s="57"/>
      <c r="J629" s="80">
        <v>313001.7</v>
      </c>
      <c r="K629" s="80"/>
      <c r="L629" s="29">
        <v>771.8</v>
      </c>
    </row>
    <row r="630" spans="1:12" ht="27.4" x14ac:dyDescent="0.4">
      <c r="A630" s="31" t="s">
        <v>658</v>
      </c>
      <c r="B630" s="32" t="s">
        <v>659</v>
      </c>
      <c r="C630" s="32" t="s">
        <v>660</v>
      </c>
      <c r="D630" s="16" t="s">
        <v>657</v>
      </c>
      <c r="E630" s="56">
        <v>4</v>
      </c>
      <c r="F630" s="17">
        <v>2688</v>
      </c>
      <c r="G630" s="52"/>
      <c r="H630" s="54"/>
      <c r="I630" s="52" t="s">
        <v>375</v>
      </c>
      <c r="J630" s="52"/>
      <c r="K630" s="54"/>
      <c r="L630" s="18"/>
    </row>
    <row r="631" spans="1:12" ht="13.9" x14ac:dyDescent="0.4">
      <c r="A631" s="31"/>
      <c r="B631" s="32"/>
      <c r="C631" s="32" t="s">
        <v>330</v>
      </c>
      <c r="D631" s="16"/>
      <c r="E631" s="56"/>
      <c r="F631" s="17">
        <v>2688</v>
      </c>
      <c r="G631" s="52" t="s">
        <v>5</v>
      </c>
      <c r="H631" s="54">
        <v>10752</v>
      </c>
      <c r="I631" s="52"/>
      <c r="J631" s="52">
        <v>13.7</v>
      </c>
      <c r="K631" s="54">
        <v>147302.39999999999</v>
      </c>
      <c r="L631" s="18"/>
    </row>
    <row r="632" spans="1:12" ht="13.9" x14ac:dyDescent="0.4">
      <c r="A632" s="31"/>
      <c r="B632" s="32"/>
      <c r="C632" s="32" t="s">
        <v>126</v>
      </c>
      <c r="D632" s="16"/>
      <c r="E632" s="56"/>
      <c r="F632" s="17">
        <v>0</v>
      </c>
      <c r="G632" s="52" t="s">
        <v>5</v>
      </c>
      <c r="H632" s="54">
        <v>0</v>
      </c>
      <c r="I632" s="52"/>
      <c r="J632" s="52">
        <v>1</v>
      </c>
      <c r="K632" s="54">
        <v>0</v>
      </c>
      <c r="L632" s="18"/>
    </row>
    <row r="633" spans="1:12" ht="13.9" x14ac:dyDescent="0.4">
      <c r="A633" s="31"/>
      <c r="B633" s="32"/>
      <c r="C633" s="32" t="s">
        <v>331</v>
      </c>
      <c r="D633" s="16"/>
      <c r="E633" s="56"/>
      <c r="F633" s="17">
        <v>0</v>
      </c>
      <c r="G633" s="52" t="s">
        <v>5</v>
      </c>
      <c r="H633" s="19">
        <v>0</v>
      </c>
      <c r="I633" s="52"/>
      <c r="J633" s="52">
        <v>1</v>
      </c>
      <c r="K633" s="19">
        <v>0</v>
      </c>
      <c r="L633" s="18"/>
    </row>
    <row r="634" spans="1:12" ht="13.9" x14ac:dyDescent="0.4">
      <c r="A634" s="31"/>
      <c r="B634" s="32"/>
      <c r="C634" s="32" t="s">
        <v>332</v>
      </c>
      <c r="D634" s="16"/>
      <c r="E634" s="56"/>
      <c r="F634" s="17">
        <v>0</v>
      </c>
      <c r="G634" s="52" t="s">
        <v>5</v>
      </c>
      <c r="H634" s="54">
        <v>0</v>
      </c>
      <c r="I634" s="52"/>
      <c r="J634" s="52">
        <v>1</v>
      </c>
      <c r="K634" s="54">
        <v>0</v>
      </c>
      <c r="L634" s="18"/>
    </row>
    <row r="635" spans="1:12" ht="13.9" x14ac:dyDescent="0.4">
      <c r="A635" s="31"/>
      <c r="B635" s="32"/>
      <c r="C635" s="32" t="s">
        <v>333</v>
      </c>
      <c r="D635" s="16" t="s">
        <v>334</v>
      </c>
      <c r="E635" s="56">
        <v>65</v>
      </c>
      <c r="F635" s="35"/>
      <c r="G635" s="52"/>
      <c r="H635" s="54">
        <v>6988.8</v>
      </c>
      <c r="I635" s="20"/>
      <c r="J635" s="53">
        <v>65</v>
      </c>
      <c r="K635" s="54">
        <v>95746.559999999998</v>
      </c>
      <c r="L635" s="18"/>
    </row>
    <row r="636" spans="1:12" ht="13.9" x14ac:dyDescent="0.4">
      <c r="A636" s="31"/>
      <c r="B636" s="32"/>
      <c r="C636" s="32" t="s">
        <v>335</v>
      </c>
      <c r="D636" s="16" t="s">
        <v>334</v>
      </c>
      <c r="E636" s="56">
        <v>40</v>
      </c>
      <c r="F636" s="35"/>
      <c r="G636" s="52"/>
      <c r="H636" s="54">
        <v>4300.8</v>
      </c>
      <c r="I636" s="20"/>
      <c r="J636" s="53">
        <v>40</v>
      </c>
      <c r="K636" s="54">
        <v>58920.959999999999</v>
      </c>
      <c r="L636" s="18"/>
    </row>
    <row r="637" spans="1:12" ht="13.9" x14ac:dyDescent="0.4">
      <c r="A637" s="33"/>
      <c r="B637" s="34"/>
      <c r="C637" s="34" t="s">
        <v>336</v>
      </c>
      <c r="D637" s="22" t="s">
        <v>337</v>
      </c>
      <c r="E637" s="23">
        <v>186.15</v>
      </c>
      <c r="F637" s="24"/>
      <c r="G637" s="27" t="s">
        <v>5</v>
      </c>
      <c r="H637" s="26"/>
      <c r="I637" s="27"/>
      <c r="J637" s="27"/>
      <c r="K637" s="26"/>
      <c r="L637" s="30">
        <v>744.6</v>
      </c>
    </row>
    <row r="638" spans="1:12" ht="13.9" x14ac:dyDescent="0.4">
      <c r="A638" s="57"/>
      <c r="B638" s="57"/>
      <c r="C638" s="57"/>
      <c r="D638" s="57"/>
      <c r="E638" s="57"/>
      <c r="F638" s="57"/>
      <c r="G638" s="80">
        <v>22041.599999999999</v>
      </c>
      <c r="H638" s="80"/>
      <c r="I638" s="57"/>
      <c r="J638" s="80">
        <v>301969.91999999998</v>
      </c>
      <c r="K638" s="80"/>
      <c r="L638" s="29">
        <v>744.6</v>
      </c>
    </row>
    <row r="639" spans="1:12" ht="40.5" x14ac:dyDescent="0.4">
      <c r="A639" s="31" t="s">
        <v>661</v>
      </c>
      <c r="B639" s="32" t="s">
        <v>662</v>
      </c>
      <c r="C639" s="32" t="s">
        <v>663</v>
      </c>
      <c r="D639" s="16" t="s">
        <v>657</v>
      </c>
      <c r="E639" s="56">
        <v>4</v>
      </c>
      <c r="F639" s="17">
        <v>2246.13</v>
      </c>
      <c r="G639" s="52"/>
      <c r="H639" s="54"/>
      <c r="I639" s="52" t="s">
        <v>375</v>
      </c>
      <c r="J639" s="52"/>
      <c r="K639" s="54"/>
      <c r="L639" s="18"/>
    </row>
    <row r="640" spans="1:12" ht="13.9" x14ac:dyDescent="0.4">
      <c r="A640" s="31"/>
      <c r="B640" s="32"/>
      <c r="C640" s="32" t="s">
        <v>330</v>
      </c>
      <c r="D640" s="16"/>
      <c r="E640" s="56"/>
      <c r="F640" s="17">
        <v>2246.13</v>
      </c>
      <c r="G640" s="52" t="s">
        <v>5</v>
      </c>
      <c r="H640" s="54">
        <v>8984.52</v>
      </c>
      <c r="I640" s="52"/>
      <c r="J640" s="52">
        <v>13.7</v>
      </c>
      <c r="K640" s="54">
        <v>123087.92</v>
      </c>
      <c r="L640" s="18"/>
    </row>
    <row r="641" spans="1:12" ht="13.9" x14ac:dyDescent="0.4">
      <c r="A641" s="31"/>
      <c r="B641" s="32"/>
      <c r="C641" s="32" t="s">
        <v>126</v>
      </c>
      <c r="D641" s="16"/>
      <c r="E641" s="56"/>
      <c r="F641" s="17">
        <v>0</v>
      </c>
      <c r="G641" s="52" t="s">
        <v>5</v>
      </c>
      <c r="H641" s="54">
        <v>0</v>
      </c>
      <c r="I641" s="52"/>
      <c r="J641" s="52">
        <v>1</v>
      </c>
      <c r="K641" s="54">
        <v>0</v>
      </c>
      <c r="L641" s="18"/>
    </row>
    <row r="642" spans="1:12" ht="13.9" x14ac:dyDescent="0.4">
      <c r="A642" s="31"/>
      <c r="B642" s="32"/>
      <c r="C642" s="32" t="s">
        <v>331</v>
      </c>
      <c r="D642" s="16"/>
      <c r="E642" s="56"/>
      <c r="F642" s="17">
        <v>0</v>
      </c>
      <c r="G642" s="52" t="s">
        <v>5</v>
      </c>
      <c r="H642" s="19">
        <v>0</v>
      </c>
      <c r="I642" s="52"/>
      <c r="J642" s="52">
        <v>1</v>
      </c>
      <c r="K642" s="19">
        <v>0</v>
      </c>
      <c r="L642" s="18"/>
    </row>
    <row r="643" spans="1:12" ht="13.9" x14ac:dyDescent="0.4">
      <c r="A643" s="31"/>
      <c r="B643" s="32"/>
      <c r="C643" s="32" t="s">
        <v>332</v>
      </c>
      <c r="D643" s="16"/>
      <c r="E643" s="56"/>
      <c r="F643" s="17">
        <v>0</v>
      </c>
      <c r="G643" s="52" t="s">
        <v>5</v>
      </c>
      <c r="H643" s="54">
        <v>0</v>
      </c>
      <c r="I643" s="52"/>
      <c r="J643" s="52">
        <v>1</v>
      </c>
      <c r="K643" s="54">
        <v>0</v>
      </c>
      <c r="L643" s="18"/>
    </row>
    <row r="644" spans="1:12" ht="13.9" x14ac:dyDescent="0.4">
      <c r="A644" s="31"/>
      <c r="B644" s="32"/>
      <c r="C644" s="32" t="s">
        <v>333</v>
      </c>
      <c r="D644" s="16" t="s">
        <v>334</v>
      </c>
      <c r="E644" s="56">
        <v>65</v>
      </c>
      <c r="F644" s="35"/>
      <c r="G644" s="52"/>
      <c r="H644" s="54">
        <v>5839.94</v>
      </c>
      <c r="I644" s="20"/>
      <c r="J644" s="53">
        <v>65</v>
      </c>
      <c r="K644" s="54">
        <v>80007.149999999994</v>
      </c>
      <c r="L644" s="18"/>
    </row>
    <row r="645" spans="1:12" ht="13.9" x14ac:dyDescent="0.4">
      <c r="A645" s="31"/>
      <c r="B645" s="32"/>
      <c r="C645" s="32" t="s">
        <v>335</v>
      </c>
      <c r="D645" s="16" t="s">
        <v>334</v>
      </c>
      <c r="E645" s="56">
        <v>40</v>
      </c>
      <c r="F645" s="35"/>
      <c r="G645" s="52"/>
      <c r="H645" s="54">
        <v>3593.81</v>
      </c>
      <c r="I645" s="20"/>
      <c r="J645" s="53">
        <v>40</v>
      </c>
      <c r="K645" s="54">
        <v>49235.17</v>
      </c>
      <c r="L645" s="18"/>
    </row>
    <row r="646" spans="1:12" ht="13.9" x14ac:dyDescent="0.4">
      <c r="A646" s="33"/>
      <c r="B646" s="34"/>
      <c r="C646" s="34" t="s">
        <v>336</v>
      </c>
      <c r="D646" s="22" t="s">
        <v>337</v>
      </c>
      <c r="E646" s="23">
        <v>155.55000000000001</v>
      </c>
      <c r="F646" s="24"/>
      <c r="G646" s="27" t="s">
        <v>5</v>
      </c>
      <c r="H646" s="26"/>
      <c r="I646" s="27"/>
      <c r="J646" s="27"/>
      <c r="K646" s="26"/>
      <c r="L646" s="30">
        <v>622.20000000000005</v>
      </c>
    </row>
    <row r="647" spans="1:12" ht="13.9" x14ac:dyDescent="0.4">
      <c r="A647" s="57"/>
      <c r="B647" s="57"/>
      <c r="C647" s="57"/>
      <c r="D647" s="57"/>
      <c r="E647" s="57"/>
      <c r="F647" s="57"/>
      <c r="G647" s="80">
        <v>18418.27</v>
      </c>
      <c r="H647" s="80"/>
      <c r="I647" s="57"/>
      <c r="J647" s="80">
        <v>252330.23999999999</v>
      </c>
      <c r="K647" s="80"/>
      <c r="L647" s="29">
        <v>622.20000000000005</v>
      </c>
    </row>
    <row r="648" spans="1:12" ht="27.4" x14ac:dyDescent="0.4">
      <c r="A648" s="31" t="s">
        <v>664</v>
      </c>
      <c r="B648" s="32" t="s">
        <v>665</v>
      </c>
      <c r="C648" s="32" t="s">
        <v>666</v>
      </c>
      <c r="D648" s="16" t="s">
        <v>657</v>
      </c>
      <c r="E648" s="56">
        <v>4</v>
      </c>
      <c r="F648" s="17">
        <v>2123.4</v>
      </c>
      <c r="G648" s="52"/>
      <c r="H648" s="54"/>
      <c r="I648" s="52" t="s">
        <v>375</v>
      </c>
      <c r="J648" s="52"/>
      <c r="K648" s="54"/>
      <c r="L648" s="18"/>
    </row>
    <row r="649" spans="1:12" ht="13.9" x14ac:dyDescent="0.4">
      <c r="A649" s="31"/>
      <c r="B649" s="32"/>
      <c r="C649" s="32" t="s">
        <v>330</v>
      </c>
      <c r="D649" s="16"/>
      <c r="E649" s="56"/>
      <c r="F649" s="17">
        <v>2123.4</v>
      </c>
      <c r="G649" s="52" t="s">
        <v>5</v>
      </c>
      <c r="H649" s="54">
        <v>8493.6</v>
      </c>
      <c r="I649" s="52"/>
      <c r="J649" s="52">
        <v>13.7</v>
      </c>
      <c r="K649" s="54">
        <v>116362.32</v>
      </c>
      <c r="L649" s="18"/>
    </row>
    <row r="650" spans="1:12" ht="13.9" x14ac:dyDescent="0.4">
      <c r="A650" s="31"/>
      <c r="B650" s="32"/>
      <c r="C650" s="32" t="s">
        <v>126</v>
      </c>
      <c r="D650" s="16"/>
      <c r="E650" s="56"/>
      <c r="F650" s="17">
        <v>0</v>
      </c>
      <c r="G650" s="52" t="s">
        <v>5</v>
      </c>
      <c r="H650" s="54">
        <v>0</v>
      </c>
      <c r="I650" s="52"/>
      <c r="J650" s="52">
        <v>1</v>
      </c>
      <c r="K650" s="54">
        <v>0</v>
      </c>
      <c r="L650" s="18"/>
    </row>
    <row r="651" spans="1:12" ht="13.9" x14ac:dyDescent="0.4">
      <c r="A651" s="31"/>
      <c r="B651" s="32"/>
      <c r="C651" s="32" t="s">
        <v>331</v>
      </c>
      <c r="D651" s="16"/>
      <c r="E651" s="56"/>
      <c r="F651" s="17">
        <v>0</v>
      </c>
      <c r="G651" s="52" t="s">
        <v>5</v>
      </c>
      <c r="H651" s="19">
        <v>0</v>
      </c>
      <c r="I651" s="52"/>
      <c r="J651" s="52">
        <v>1</v>
      </c>
      <c r="K651" s="19">
        <v>0</v>
      </c>
      <c r="L651" s="18"/>
    </row>
    <row r="652" spans="1:12" ht="13.9" x14ac:dyDescent="0.4">
      <c r="A652" s="31"/>
      <c r="B652" s="32"/>
      <c r="C652" s="32" t="s">
        <v>332</v>
      </c>
      <c r="D652" s="16"/>
      <c r="E652" s="56"/>
      <c r="F652" s="17">
        <v>0</v>
      </c>
      <c r="G652" s="52" t="s">
        <v>5</v>
      </c>
      <c r="H652" s="54">
        <v>0</v>
      </c>
      <c r="I652" s="52"/>
      <c r="J652" s="52">
        <v>1</v>
      </c>
      <c r="K652" s="54">
        <v>0</v>
      </c>
      <c r="L652" s="18"/>
    </row>
    <row r="653" spans="1:12" ht="13.9" x14ac:dyDescent="0.4">
      <c r="A653" s="31"/>
      <c r="B653" s="32"/>
      <c r="C653" s="32" t="s">
        <v>333</v>
      </c>
      <c r="D653" s="16" t="s">
        <v>334</v>
      </c>
      <c r="E653" s="56">
        <v>65</v>
      </c>
      <c r="F653" s="35"/>
      <c r="G653" s="52"/>
      <c r="H653" s="54">
        <v>5520.84</v>
      </c>
      <c r="I653" s="20"/>
      <c r="J653" s="53">
        <v>65</v>
      </c>
      <c r="K653" s="54">
        <v>75635.509999999995</v>
      </c>
      <c r="L653" s="18"/>
    </row>
    <row r="654" spans="1:12" ht="13.9" x14ac:dyDescent="0.4">
      <c r="A654" s="31"/>
      <c r="B654" s="32"/>
      <c r="C654" s="32" t="s">
        <v>335</v>
      </c>
      <c r="D654" s="16" t="s">
        <v>334</v>
      </c>
      <c r="E654" s="56">
        <v>40</v>
      </c>
      <c r="F654" s="35"/>
      <c r="G654" s="52"/>
      <c r="H654" s="54">
        <v>3397.44</v>
      </c>
      <c r="I654" s="20"/>
      <c r="J654" s="53">
        <v>40</v>
      </c>
      <c r="K654" s="54">
        <v>46544.93</v>
      </c>
      <c r="L654" s="18"/>
    </row>
    <row r="655" spans="1:12" ht="13.9" x14ac:dyDescent="0.4">
      <c r="A655" s="33"/>
      <c r="B655" s="34"/>
      <c r="C655" s="34" t="s">
        <v>336</v>
      </c>
      <c r="D655" s="22" t="s">
        <v>337</v>
      </c>
      <c r="E655" s="23">
        <v>147.05000000000001</v>
      </c>
      <c r="F655" s="24"/>
      <c r="G655" s="27" t="s">
        <v>5</v>
      </c>
      <c r="H655" s="26"/>
      <c r="I655" s="27"/>
      <c r="J655" s="27"/>
      <c r="K655" s="26"/>
      <c r="L655" s="30">
        <v>588.20000000000005</v>
      </c>
    </row>
    <row r="656" spans="1:12" ht="13.9" x14ac:dyDescent="0.4">
      <c r="A656" s="57"/>
      <c r="B656" s="57"/>
      <c r="C656" s="57"/>
      <c r="D656" s="57"/>
      <c r="E656" s="57"/>
      <c r="F656" s="57"/>
      <c r="G656" s="80">
        <v>17411.88</v>
      </c>
      <c r="H656" s="80"/>
      <c r="I656" s="57"/>
      <c r="J656" s="80">
        <v>238542.76</v>
      </c>
      <c r="K656" s="80"/>
      <c r="L656" s="29">
        <v>588.20000000000005</v>
      </c>
    </row>
    <row r="657" spans="1:12" x14ac:dyDescent="0.35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</row>
    <row r="658" spans="1:12" ht="13.9" x14ac:dyDescent="0.4">
      <c r="A658" s="69" t="s">
        <v>667</v>
      </c>
      <c r="B658" s="69"/>
      <c r="C658" s="69"/>
      <c r="D658" s="69"/>
      <c r="E658" s="69"/>
      <c r="F658" s="69"/>
      <c r="G658" s="70">
        <v>80718.59</v>
      </c>
      <c r="H658" s="70"/>
      <c r="I658" s="15"/>
      <c r="J658" s="70">
        <v>1105844.6200000001</v>
      </c>
      <c r="K658" s="70"/>
      <c r="L658" s="29">
        <v>2726.8</v>
      </c>
    </row>
    <row r="659" spans="1:12" x14ac:dyDescent="0.35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</row>
    <row r="660" spans="1:12" x14ac:dyDescent="0.35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</row>
    <row r="661" spans="1:12" x14ac:dyDescent="0.35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</row>
    <row r="662" spans="1:12" ht="13.9" x14ac:dyDescent="0.4">
      <c r="A662" s="69" t="s">
        <v>668</v>
      </c>
      <c r="B662" s="69"/>
      <c r="C662" s="69"/>
      <c r="D662" s="69"/>
      <c r="E662" s="69"/>
      <c r="F662" s="69"/>
      <c r="G662" s="70">
        <v>1819957.7899999998</v>
      </c>
      <c r="H662" s="70"/>
      <c r="I662" s="15"/>
      <c r="J662" s="70">
        <v>9578672.2400000002</v>
      </c>
      <c r="K662" s="70"/>
      <c r="L662" s="29">
        <v>3738.4804100000001</v>
      </c>
    </row>
    <row r="663" spans="1:12" x14ac:dyDescent="0.35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</row>
    <row r="664" spans="1:12" ht="13.9" x14ac:dyDescent="0.4">
      <c r="A664" s="57"/>
      <c r="B664" s="57"/>
      <c r="C664" s="69" t="s">
        <v>157</v>
      </c>
      <c r="D664" s="69"/>
      <c r="E664" s="69"/>
      <c r="F664" s="69"/>
      <c r="G664" s="69"/>
      <c r="H664" s="69"/>
      <c r="I664" s="69"/>
      <c r="J664" s="70">
        <v>9578672.2400000002</v>
      </c>
      <c r="K664" s="70"/>
      <c r="L664" s="57"/>
    </row>
    <row r="665" spans="1:12" ht="13.9" x14ac:dyDescent="0.4">
      <c r="A665" s="57"/>
      <c r="B665" s="57"/>
      <c r="C665" s="69" t="s">
        <v>158</v>
      </c>
      <c r="D665" s="69"/>
      <c r="E665" s="69"/>
      <c r="F665" s="69"/>
      <c r="G665" s="69"/>
      <c r="H665" s="69"/>
      <c r="I665" s="69"/>
      <c r="J665" s="70">
        <v>1915734.45</v>
      </c>
      <c r="K665" s="70"/>
      <c r="L665" s="57"/>
    </row>
    <row r="666" spans="1:12" ht="13.9" x14ac:dyDescent="0.4">
      <c r="A666" s="57"/>
      <c r="B666" s="57"/>
      <c r="C666" s="69" t="s">
        <v>155</v>
      </c>
      <c r="D666" s="69"/>
      <c r="E666" s="69"/>
      <c r="F666" s="69"/>
      <c r="G666" s="69"/>
      <c r="H666" s="69"/>
      <c r="I666" s="69"/>
      <c r="J666" s="70">
        <v>11494406.689999999</v>
      </c>
      <c r="K666" s="70"/>
      <c r="L666" s="57"/>
    </row>
    <row r="669" spans="1:12" ht="13.9" x14ac:dyDescent="0.4">
      <c r="C669" s="50" t="s">
        <v>367</v>
      </c>
      <c r="D669" s="57"/>
      <c r="E669" s="57"/>
      <c r="F669" s="57"/>
      <c r="G669" s="57"/>
      <c r="H669" s="57"/>
      <c r="I669" s="57"/>
    </row>
    <row r="670" spans="1:12" ht="13.9" x14ac:dyDescent="0.4">
      <c r="C670" s="49"/>
      <c r="D670" s="13"/>
      <c r="E670" s="13"/>
      <c r="F670" s="13"/>
      <c r="G670" s="13"/>
      <c r="H670" s="13"/>
      <c r="I670" s="55"/>
    </row>
    <row r="671" spans="1:12" ht="13.5" x14ac:dyDescent="0.35">
      <c r="C671" s="56"/>
      <c r="D671" s="76"/>
      <c r="E671" s="76"/>
      <c r="F671" s="76"/>
      <c r="G671" s="76"/>
      <c r="H671" s="76"/>
      <c r="I671" s="55"/>
    </row>
    <row r="672" spans="1:12" ht="13.5" x14ac:dyDescent="0.35">
      <c r="C672" s="56"/>
      <c r="D672" s="48"/>
      <c r="E672" s="48"/>
      <c r="F672" s="48"/>
      <c r="G672" s="48"/>
      <c r="H672" s="48"/>
      <c r="I672" s="55"/>
    </row>
    <row r="673" spans="3:9" ht="13.9" x14ac:dyDescent="0.4">
      <c r="C673" s="50" t="s">
        <v>366</v>
      </c>
      <c r="D673" s="55"/>
      <c r="E673" s="55"/>
      <c r="F673" s="55"/>
      <c r="G673" s="55"/>
      <c r="H673" s="55"/>
      <c r="I673" s="55"/>
    </row>
    <row r="674" spans="3:9" ht="13.9" x14ac:dyDescent="0.4">
      <c r="C674" s="49"/>
      <c r="D674" s="13"/>
      <c r="E674" s="13"/>
      <c r="F674" s="13"/>
      <c r="G674" s="13"/>
      <c r="H674" s="13"/>
      <c r="I674" s="55"/>
    </row>
    <row r="675" spans="3:9" ht="13.5" x14ac:dyDescent="0.35">
      <c r="C675" s="55"/>
      <c r="D675" s="76"/>
      <c r="E675" s="76"/>
      <c r="F675" s="76"/>
      <c r="G675" s="76"/>
      <c r="H675" s="76"/>
      <c r="I675" s="55"/>
    </row>
    <row r="676" spans="3:9" x14ac:dyDescent="0.35">
      <c r="C676" s="57"/>
      <c r="D676" s="57"/>
      <c r="E676" s="57"/>
      <c r="F676" s="57"/>
      <c r="G676" s="57"/>
      <c r="H676" s="57"/>
      <c r="I676" s="57"/>
    </row>
  </sheetData>
  <mergeCells count="290">
    <mergeCell ref="C665:I665"/>
    <mergeCell ref="J665:K665"/>
    <mergeCell ref="C666:I666"/>
    <mergeCell ref="J666:K666"/>
    <mergeCell ref="D671:H671"/>
    <mergeCell ref="D675:H675"/>
    <mergeCell ref="A662:F662"/>
    <mergeCell ref="G662:H662"/>
    <mergeCell ref="J662:K662"/>
    <mergeCell ref="C664:I664"/>
    <mergeCell ref="J664:K664"/>
    <mergeCell ref="G647:H647"/>
    <mergeCell ref="J647:K647"/>
    <mergeCell ref="G656:H656"/>
    <mergeCell ref="J656:K656"/>
    <mergeCell ref="A658:F658"/>
    <mergeCell ref="G658:H658"/>
    <mergeCell ref="J658:K658"/>
    <mergeCell ref="A620:L620"/>
    <mergeCell ref="G629:H629"/>
    <mergeCell ref="J629:K629"/>
    <mergeCell ref="G638:H638"/>
    <mergeCell ref="J638:K638"/>
    <mergeCell ref="A612:L612"/>
    <mergeCell ref="G614:H614"/>
    <mergeCell ref="J614:K614"/>
    <mergeCell ref="A616:F616"/>
    <mergeCell ref="G616:H616"/>
    <mergeCell ref="J616:K616"/>
    <mergeCell ref="A604:F604"/>
    <mergeCell ref="G604:H604"/>
    <mergeCell ref="J604:K604"/>
    <mergeCell ref="A608:F608"/>
    <mergeCell ref="G608:H608"/>
    <mergeCell ref="J608:K608"/>
    <mergeCell ref="G598:H598"/>
    <mergeCell ref="J598:K598"/>
    <mergeCell ref="G600:H600"/>
    <mergeCell ref="J600:K600"/>
    <mergeCell ref="G602:H602"/>
    <mergeCell ref="J602:K602"/>
    <mergeCell ref="A592:L592"/>
    <mergeCell ref="G594:H594"/>
    <mergeCell ref="J594:K594"/>
    <mergeCell ref="G596:H596"/>
    <mergeCell ref="J596:K596"/>
    <mergeCell ref="G584:H584"/>
    <mergeCell ref="J584:K584"/>
    <mergeCell ref="G586:H586"/>
    <mergeCell ref="J586:K586"/>
    <mergeCell ref="A588:F588"/>
    <mergeCell ref="G588:H588"/>
    <mergeCell ref="J588:K588"/>
    <mergeCell ref="G578:H578"/>
    <mergeCell ref="J578:K578"/>
    <mergeCell ref="G580:H580"/>
    <mergeCell ref="J580:K580"/>
    <mergeCell ref="G582:H582"/>
    <mergeCell ref="J582:K582"/>
    <mergeCell ref="G572:H572"/>
    <mergeCell ref="J572:K572"/>
    <mergeCell ref="G574:H574"/>
    <mergeCell ref="J574:K574"/>
    <mergeCell ref="G576:H576"/>
    <mergeCell ref="J576:K576"/>
    <mergeCell ref="G566:H566"/>
    <mergeCell ref="J566:K566"/>
    <mergeCell ref="G568:H568"/>
    <mergeCell ref="J568:K568"/>
    <mergeCell ref="G570:H570"/>
    <mergeCell ref="J570:K570"/>
    <mergeCell ref="G560:H560"/>
    <mergeCell ref="J560:K560"/>
    <mergeCell ref="G562:H562"/>
    <mergeCell ref="J562:K562"/>
    <mergeCell ref="G564:H564"/>
    <mergeCell ref="J564:K564"/>
    <mergeCell ref="G554:H554"/>
    <mergeCell ref="J554:K554"/>
    <mergeCell ref="G556:H556"/>
    <mergeCell ref="J556:K556"/>
    <mergeCell ref="G558:H558"/>
    <mergeCell ref="J558:K558"/>
    <mergeCell ref="G548:H548"/>
    <mergeCell ref="J548:K548"/>
    <mergeCell ref="G550:H550"/>
    <mergeCell ref="J550:K550"/>
    <mergeCell ref="G552:H552"/>
    <mergeCell ref="J552:K552"/>
    <mergeCell ref="G542:H542"/>
    <mergeCell ref="J542:K542"/>
    <mergeCell ref="G544:H544"/>
    <mergeCell ref="J544:K544"/>
    <mergeCell ref="G546:H546"/>
    <mergeCell ref="J546:K546"/>
    <mergeCell ref="A536:L536"/>
    <mergeCell ref="G538:H538"/>
    <mergeCell ref="J538:K538"/>
    <mergeCell ref="G540:H540"/>
    <mergeCell ref="J540:K540"/>
    <mergeCell ref="G528:H528"/>
    <mergeCell ref="J528:K528"/>
    <mergeCell ref="G530:H530"/>
    <mergeCell ref="J530:K530"/>
    <mergeCell ref="A532:F532"/>
    <mergeCell ref="G532:H532"/>
    <mergeCell ref="J532:K532"/>
    <mergeCell ref="G522:H522"/>
    <mergeCell ref="J522:K522"/>
    <mergeCell ref="G524:H524"/>
    <mergeCell ref="J524:K524"/>
    <mergeCell ref="G526:H526"/>
    <mergeCell ref="J526:K526"/>
    <mergeCell ref="G516:H516"/>
    <mergeCell ref="J516:K516"/>
    <mergeCell ref="G518:H518"/>
    <mergeCell ref="J518:K518"/>
    <mergeCell ref="G520:H520"/>
    <mergeCell ref="J520:K520"/>
    <mergeCell ref="G510:H510"/>
    <mergeCell ref="J510:K510"/>
    <mergeCell ref="G512:H512"/>
    <mergeCell ref="J512:K512"/>
    <mergeCell ref="G514:H514"/>
    <mergeCell ref="J514:K514"/>
    <mergeCell ref="A502:F502"/>
    <mergeCell ref="G502:H502"/>
    <mergeCell ref="J502:K502"/>
    <mergeCell ref="A506:L506"/>
    <mergeCell ref="G508:H508"/>
    <mergeCell ref="J508:K508"/>
    <mergeCell ref="G496:H496"/>
    <mergeCell ref="J496:K496"/>
    <mergeCell ref="G498:H498"/>
    <mergeCell ref="J498:K498"/>
    <mergeCell ref="G500:H500"/>
    <mergeCell ref="J500:K500"/>
    <mergeCell ref="G490:H490"/>
    <mergeCell ref="J490:K490"/>
    <mergeCell ref="G492:H492"/>
    <mergeCell ref="J492:K492"/>
    <mergeCell ref="G494:H494"/>
    <mergeCell ref="J494:K494"/>
    <mergeCell ref="A482:F482"/>
    <mergeCell ref="G482:H482"/>
    <mergeCell ref="J482:K482"/>
    <mergeCell ref="A486:L486"/>
    <mergeCell ref="A488:L488"/>
    <mergeCell ref="G465:H465"/>
    <mergeCell ref="J465:K465"/>
    <mergeCell ref="G476:H476"/>
    <mergeCell ref="J476:K476"/>
    <mergeCell ref="A478:F478"/>
    <mergeCell ref="G478:H478"/>
    <mergeCell ref="J478:K478"/>
    <mergeCell ref="G435:H435"/>
    <mergeCell ref="J435:K435"/>
    <mergeCell ref="G445:H445"/>
    <mergeCell ref="J445:K445"/>
    <mergeCell ref="G455:H455"/>
    <mergeCell ref="J455:K455"/>
    <mergeCell ref="G402:H402"/>
    <mergeCell ref="J402:K402"/>
    <mergeCell ref="G413:H413"/>
    <mergeCell ref="J413:K413"/>
    <mergeCell ref="G424:H424"/>
    <mergeCell ref="J424:K424"/>
    <mergeCell ref="A376:F376"/>
    <mergeCell ref="G376:H376"/>
    <mergeCell ref="J376:K376"/>
    <mergeCell ref="A380:L380"/>
    <mergeCell ref="G391:H391"/>
    <mergeCell ref="J391:K391"/>
    <mergeCell ref="A354:L354"/>
    <mergeCell ref="G364:H364"/>
    <mergeCell ref="J364:K364"/>
    <mergeCell ref="G374:H374"/>
    <mergeCell ref="J374:K374"/>
    <mergeCell ref="G338:H338"/>
    <mergeCell ref="J338:K338"/>
    <mergeCell ref="G348:H348"/>
    <mergeCell ref="J348:K348"/>
    <mergeCell ref="A350:F350"/>
    <mergeCell ref="G350:H350"/>
    <mergeCell ref="J350:K350"/>
    <mergeCell ref="G307:H307"/>
    <mergeCell ref="J307:K307"/>
    <mergeCell ref="G317:H317"/>
    <mergeCell ref="J317:K317"/>
    <mergeCell ref="G327:H327"/>
    <mergeCell ref="J327:K327"/>
    <mergeCell ref="G276:H276"/>
    <mergeCell ref="J276:K276"/>
    <mergeCell ref="G287:H287"/>
    <mergeCell ref="J287:K287"/>
    <mergeCell ref="G297:H297"/>
    <mergeCell ref="J297:K297"/>
    <mergeCell ref="G246:H246"/>
    <mergeCell ref="J246:K246"/>
    <mergeCell ref="G256:H256"/>
    <mergeCell ref="J256:K256"/>
    <mergeCell ref="G266:H266"/>
    <mergeCell ref="J266:K266"/>
    <mergeCell ref="G216:H216"/>
    <mergeCell ref="J216:K216"/>
    <mergeCell ref="G226:H226"/>
    <mergeCell ref="J226:K226"/>
    <mergeCell ref="G236:H236"/>
    <mergeCell ref="J236:K236"/>
    <mergeCell ref="A192:F192"/>
    <mergeCell ref="G192:H192"/>
    <mergeCell ref="J192:K192"/>
    <mergeCell ref="A196:L196"/>
    <mergeCell ref="G206:H206"/>
    <mergeCell ref="J206:K206"/>
    <mergeCell ref="G171:H171"/>
    <mergeCell ref="J171:K171"/>
    <mergeCell ref="G180:H180"/>
    <mergeCell ref="J180:K180"/>
    <mergeCell ref="G190:H190"/>
    <mergeCell ref="J190:K190"/>
    <mergeCell ref="G144:H144"/>
    <mergeCell ref="J144:K144"/>
    <mergeCell ref="G153:H153"/>
    <mergeCell ref="J153:K153"/>
    <mergeCell ref="G162:H162"/>
    <mergeCell ref="J162:K162"/>
    <mergeCell ref="G135:H135"/>
    <mergeCell ref="J135:K135"/>
    <mergeCell ref="G74:H74"/>
    <mergeCell ref="J74:K74"/>
    <mergeCell ref="G83:H83"/>
    <mergeCell ref="J83:K83"/>
    <mergeCell ref="G92:H92"/>
    <mergeCell ref="J92:K92"/>
    <mergeCell ref="G107:H107"/>
    <mergeCell ref="J107:K107"/>
    <mergeCell ref="A38:L38"/>
    <mergeCell ref="G47:H47"/>
    <mergeCell ref="J47:K47"/>
    <mergeCell ref="H23:I23"/>
    <mergeCell ref="A28:L28"/>
    <mergeCell ref="A29:L29"/>
    <mergeCell ref="G117:H117"/>
    <mergeCell ref="J117:K117"/>
    <mergeCell ref="G126:H126"/>
    <mergeCell ref="J126:K126"/>
    <mergeCell ref="J20:L20"/>
    <mergeCell ref="J21:L21"/>
    <mergeCell ref="F23:F24"/>
    <mergeCell ref="G23:G24"/>
    <mergeCell ref="C17:H17"/>
    <mergeCell ref="G18:I18"/>
    <mergeCell ref="J18:L18"/>
    <mergeCell ref="G19:H19"/>
    <mergeCell ref="A36:L36"/>
    <mergeCell ref="A32:L32"/>
    <mergeCell ref="C16:H16"/>
    <mergeCell ref="C13:H13"/>
    <mergeCell ref="J13:L14"/>
    <mergeCell ref="A14:B14"/>
    <mergeCell ref="C14:H14"/>
    <mergeCell ref="C15:H15"/>
    <mergeCell ref="J15:L16"/>
    <mergeCell ref="A16:B16"/>
    <mergeCell ref="J19:L19"/>
    <mergeCell ref="A94:F94"/>
    <mergeCell ref="G94:H94"/>
    <mergeCell ref="J94:K94"/>
    <mergeCell ref="A98:L98"/>
    <mergeCell ref="I1:L1"/>
    <mergeCell ref="H2:L2"/>
    <mergeCell ref="I3:L3"/>
    <mergeCell ref="J5:L5"/>
    <mergeCell ref="J6:L6"/>
    <mergeCell ref="C11:H11"/>
    <mergeCell ref="J11:L12"/>
    <mergeCell ref="A12:B12"/>
    <mergeCell ref="C12:H12"/>
    <mergeCell ref="G56:H56"/>
    <mergeCell ref="J56:K56"/>
    <mergeCell ref="G65:H65"/>
    <mergeCell ref="J65:K65"/>
    <mergeCell ref="J7:L8"/>
    <mergeCell ref="C8:H8"/>
    <mergeCell ref="A8:B8"/>
    <mergeCell ref="C9:H9"/>
    <mergeCell ref="J9:L10"/>
    <mergeCell ref="A10:B10"/>
    <mergeCell ref="C10:H10"/>
  </mergeCells>
  <pageMargins left="0.39370078740157483" right="0.19685039370078741" top="0.39370078740157483" bottom="0.39370078740157483" header="0.19685039370078741" footer="0.19685039370078741"/>
  <pageSetup paperSize="9" scale="56" fitToHeight="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2:IK140"/>
  <sheetViews>
    <sheetView topLeftCell="A22" workbookViewId="0">
      <selection activeCell="D14" sqref="D14"/>
    </sheetView>
  </sheetViews>
  <sheetFormatPr defaultColWidth="9.1328125" defaultRowHeight="12.75" x14ac:dyDescent="0.35"/>
  <cols>
    <col min="1" max="256" width="9.1328125" customWidth="1"/>
  </cols>
  <sheetData>
    <row r="12" spans="1:133" ht="13.15" x14ac:dyDescent="0.4">
      <c r="A12" s="1">
        <v>1</v>
      </c>
      <c r="B12" s="1">
        <v>135</v>
      </c>
      <c r="C12" s="1">
        <v>0</v>
      </c>
      <c r="D12" s="1">
        <f>ROW(A74)</f>
        <v>74</v>
      </c>
      <c r="E12" s="1">
        <v>0</v>
      </c>
      <c r="F12" s="1" t="s">
        <v>3</v>
      </c>
      <c r="G12" s="1" t="s">
        <v>4</v>
      </c>
      <c r="H12" s="1" t="s">
        <v>5</v>
      </c>
      <c r="I12" s="1">
        <v>0</v>
      </c>
      <c r="J12" s="1" t="s">
        <v>5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5</v>
      </c>
      <c r="V12" s="1">
        <v>0</v>
      </c>
      <c r="W12" s="1" t="s">
        <v>5</v>
      </c>
      <c r="X12" s="1" t="s">
        <v>5</v>
      </c>
      <c r="Y12" s="1" t="s">
        <v>5</v>
      </c>
      <c r="Z12" s="1" t="s">
        <v>5</v>
      </c>
      <c r="AA12" s="1" t="s">
        <v>5</v>
      </c>
      <c r="AB12" s="1" t="s">
        <v>5</v>
      </c>
      <c r="AC12" s="1" t="s">
        <v>5</v>
      </c>
      <c r="AD12" s="1" t="s">
        <v>5</v>
      </c>
      <c r="AE12" s="1" t="s">
        <v>5</v>
      </c>
      <c r="AF12" s="1" t="s">
        <v>5</v>
      </c>
      <c r="AG12" s="1" t="s">
        <v>5</v>
      </c>
      <c r="AH12" s="1" t="s">
        <v>5</v>
      </c>
      <c r="AI12" s="1" t="s">
        <v>5</v>
      </c>
      <c r="AJ12" s="1" t="s">
        <v>5</v>
      </c>
      <c r="AK12" s="1"/>
      <c r="AL12" s="1" t="s">
        <v>5</v>
      </c>
      <c r="AM12" s="1" t="s">
        <v>5</v>
      </c>
      <c r="AN12" s="1" t="s">
        <v>5</v>
      </c>
      <c r="AO12" s="1"/>
      <c r="AP12" s="1" t="s">
        <v>5</v>
      </c>
      <c r="AQ12" s="1" t="s">
        <v>5</v>
      </c>
      <c r="AR12" s="1" t="s">
        <v>5</v>
      </c>
      <c r="AS12" s="1"/>
      <c r="AT12" s="1"/>
      <c r="AU12" s="1"/>
      <c r="AV12" s="1"/>
      <c r="AW12" s="1"/>
      <c r="AX12" s="1" t="s">
        <v>5</v>
      </c>
      <c r="AY12" s="1" t="s">
        <v>5</v>
      </c>
      <c r="AZ12" s="1" t="s">
        <v>5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8</v>
      </c>
      <c r="CI12" s="1" t="s">
        <v>5</v>
      </c>
      <c r="CJ12" s="1" t="s">
        <v>5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ht="13.15" x14ac:dyDescent="0.4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45" ht="13.15" x14ac:dyDescent="0.4">
      <c r="A18" s="2">
        <v>52</v>
      </c>
      <c r="B18" s="2">
        <f t="shared" ref="B18:G18" si="0">B74</f>
        <v>135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№111-07.05.19 Е ФЕР Смета на отделочные работы (Виталий Белявский)</v>
      </c>
      <c r="H18" s="2"/>
      <c r="I18" s="2"/>
      <c r="J18" s="2"/>
      <c r="K18" s="2"/>
      <c r="L18" s="2"/>
      <c r="M18" s="2"/>
      <c r="N18" s="2"/>
      <c r="O18" s="2">
        <f t="shared" ref="O18:AT18" si="1">O74</f>
        <v>742863.25</v>
      </c>
      <c r="P18" s="2">
        <f t="shared" si="1"/>
        <v>126305.58</v>
      </c>
      <c r="Q18" s="2">
        <f t="shared" si="1"/>
        <v>9427.48</v>
      </c>
      <c r="R18" s="2">
        <f t="shared" si="1"/>
        <v>7249.43</v>
      </c>
      <c r="S18" s="2">
        <f t="shared" si="1"/>
        <v>607130.18999999994</v>
      </c>
      <c r="T18" s="2">
        <f t="shared" si="1"/>
        <v>0</v>
      </c>
      <c r="U18" s="2">
        <f t="shared" si="1"/>
        <v>2416.4650399999996</v>
      </c>
      <c r="V18" s="2">
        <f t="shared" si="1"/>
        <v>25.163499999999999</v>
      </c>
      <c r="W18" s="2">
        <f t="shared" si="1"/>
        <v>0</v>
      </c>
      <c r="X18" s="2">
        <f t="shared" si="1"/>
        <v>464996.46</v>
      </c>
      <c r="Y18" s="2">
        <f t="shared" si="1"/>
        <v>245140.1</v>
      </c>
      <c r="Z18" s="2">
        <f t="shared" si="1"/>
        <v>0</v>
      </c>
      <c r="AA18" s="2">
        <f t="shared" si="1"/>
        <v>0</v>
      </c>
      <c r="AB18" s="2">
        <f t="shared" si="1"/>
        <v>0</v>
      </c>
      <c r="AC18" s="2">
        <f t="shared" si="1"/>
        <v>0</v>
      </c>
      <c r="AD18" s="2">
        <f t="shared" si="1"/>
        <v>0</v>
      </c>
      <c r="AE18" s="2">
        <f t="shared" si="1"/>
        <v>0</v>
      </c>
      <c r="AF18" s="2">
        <f t="shared" si="1"/>
        <v>0</v>
      </c>
      <c r="AG18" s="2">
        <f t="shared" si="1"/>
        <v>0</v>
      </c>
      <c r="AH18" s="2">
        <f t="shared" si="1"/>
        <v>0</v>
      </c>
      <c r="AI18" s="2">
        <f t="shared" si="1"/>
        <v>0</v>
      </c>
      <c r="AJ18" s="2">
        <f t="shared" si="1"/>
        <v>0</v>
      </c>
      <c r="AK18" s="2">
        <f t="shared" si="1"/>
        <v>0</v>
      </c>
      <c r="AL18" s="2">
        <f t="shared" si="1"/>
        <v>0</v>
      </c>
      <c r="AM18" s="2">
        <f t="shared" si="1"/>
        <v>0</v>
      </c>
      <c r="AN18" s="2">
        <f t="shared" si="1"/>
        <v>0</v>
      </c>
      <c r="AO18" s="2">
        <f t="shared" si="1"/>
        <v>0</v>
      </c>
      <c r="AP18" s="2">
        <f t="shared" si="1"/>
        <v>0</v>
      </c>
      <c r="AQ18" s="2">
        <f t="shared" si="1"/>
        <v>0</v>
      </c>
      <c r="AR18" s="2">
        <f t="shared" si="1"/>
        <v>1452999.81</v>
      </c>
      <c r="AS18" s="2">
        <f t="shared" si="1"/>
        <v>1452999.81</v>
      </c>
      <c r="AT18" s="2">
        <f t="shared" si="1"/>
        <v>0</v>
      </c>
      <c r="AU18" s="2">
        <f t="shared" ref="AU18:BZ18" si="2">AU74</f>
        <v>0</v>
      </c>
      <c r="AV18" s="2">
        <f t="shared" si="2"/>
        <v>126305.58</v>
      </c>
      <c r="AW18" s="2">
        <f t="shared" si="2"/>
        <v>126305.58</v>
      </c>
      <c r="AX18" s="2">
        <f t="shared" si="2"/>
        <v>0</v>
      </c>
      <c r="AY18" s="2">
        <f t="shared" si="2"/>
        <v>126305.58</v>
      </c>
      <c r="AZ18" s="2">
        <f t="shared" si="2"/>
        <v>0</v>
      </c>
      <c r="BA18" s="2">
        <f t="shared" si="2"/>
        <v>0</v>
      </c>
      <c r="BB18" s="2">
        <f t="shared" si="2"/>
        <v>0</v>
      </c>
      <c r="BC18" s="2">
        <f t="shared" si="2"/>
        <v>0</v>
      </c>
      <c r="BD18" s="2">
        <f t="shared" si="2"/>
        <v>0</v>
      </c>
      <c r="BE18" s="2">
        <f t="shared" si="2"/>
        <v>0</v>
      </c>
      <c r="BF18" s="2">
        <f t="shared" si="2"/>
        <v>0</v>
      </c>
      <c r="BG18" s="2">
        <f t="shared" si="2"/>
        <v>0</v>
      </c>
      <c r="BH18" s="2">
        <f t="shared" si="2"/>
        <v>0</v>
      </c>
      <c r="BI18" s="2">
        <f t="shared" si="2"/>
        <v>0</v>
      </c>
      <c r="BJ18" s="2">
        <f t="shared" si="2"/>
        <v>0</v>
      </c>
      <c r="BK18" s="2">
        <f t="shared" si="2"/>
        <v>0</v>
      </c>
      <c r="BL18" s="2">
        <f t="shared" si="2"/>
        <v>0</v>
      </c>
      <c r="BM18" s="2">
        <f t="shared" si="2"/>
        <v>0</v>
      </c>
      <c r="BN18" s="2">
        <f t="shared" si="2"/>
        <v>0</v>
      </c>
      <c r="BO18" s="2">
        <f t="shared" si="2"/>
        <v>0</v>
      </c>
      <c r="BP18" s="2">
        <f t="shared" si="2"/>
        <v>0</v>
      </c>
      <c r="BQ18" s="2">
        <f t="shared" si="2"/>
        <v>0</v>
      </c>
      <c r="BR18" s="2">
        <f t="shared" si="2"/>
        <v>0</v>
      </c>
      <c r="BS18" s="2">
        <f t="shared" si="2"/>
        <v>0</v>
      </c>
      <c r="BT18" s="2">
        <f t="shared" si="2"/>
        <v>0</v>
      </c>
      <c r="BU18" s="2">
        <f t="shared" si="2"/>
        <v>0</v>
      </c>
      <c r="BV18" s="2">
        <f t="shared" si="2"/>
        <v>0</v>
      </c>
      <c r="BW18" s="2">
        <f t="shared" si="2"/>
        <v>0</v>
      </c>
      <c r="BX18" s="2">
        <f t="shared" si="2"/>
        <v>0</v>
      </c>
      <c r="BY18" s="2">
        <f t="shared" si="2"/>
        <v>0</v>
      </c>
      <c r="BZ18" s="2">
        <f t="shared" si="2"/>
        <v>0</v>
      </c>
      <c r="CA18" s="2">
        <f t="shared" ref="CA18:DF18" si="3">CA74</f>
        <v>0</v>
      </c>
      <c r="CB18" s="2">
        <f t="shared" si="3"/>
        <v>0</v>
      </c>
      <c r="CC18" s="2">
        <f t="shared" si="3"/>
        <v>0</v>
      </c>
      <c r="CD18" s="2">
        <f t="shared" si="3"/>
        <v>0</v>
      </c>
      <c r="CE18" s="2">
        <f t="shared" si="3"/>
        <v>0</v>
      </c>
      <c r="CF18" s="2">
        <f t="shared" si="3"/>
        <v>0</v>
      </c>
      <c r="CG18" s="2">
        <f t="shared" si="3"/>
        <v>0</v>
      </c>
      <c r="CH18" s="2">
        <f t="shared" si="3"/>
        <v>0</v>
      </c>
      <c r="CI18" s="2">
        <f t="shared" si="3"/>
        <v>0</v>
      </c>
      <c r="CJ18" s="2">
        <f t="shared" si="3"/>
        <v>0</v>
      </c>
      <c r="CK18" s="2">
        <f t="shared" si="3"/>
        <v>0</v>
      </c>
      <c r="CL18" s="2">
        <f t="shared" si="3"/>
        <v>0</v>
      </c>
      <c r="CM18" s="2">
        <f t="shared" si="3"/>
        <v>0</v>
      </c>
      <c r="CN18" s="2">
        <f t="shared" si="3"/>
        <v>0</v>
      </c>
      <c r="CO18" s="2">
        <f t="shared" si="3"/>
        <v>0</v>
      </c>
      <c r="CP18" s="2">
        <f t="shared" si="3"/>
        <v>0</v>
      </c>
      <c r="CQ18" s="2">
        <f t="shared" si="3"/>
        <v>0</v>
      </c>
      <c r="CR18" s="2">
        <f t="shared" si="3"/>
        <v>0</v>
      </c>
      <c r="CS18" s="2">
        <f t="shared" si="3"/>
        <v>0</v>
      </c>
      <c r="CT18" s="2">
        <f t="shared" si="3"/>
        <v>0</v>
      </c>
      <c r="CU18" s="2">
        <f t="shared" si="3"/>
        <v>0</v>
      </c>
      <c r="CV18" s="2">
        <f t="shared" si="3"/>
        <v>0</v>
      </c>
      <c r="CW18" s="2">
        <f t="shared" si="3"/>
        <v>0</v>
      </c>
      <c r="CX18" s="2">
        <f t="shared" si="3"/>
        <v>0</v>
      </c>
      <c r="CY18" s="2">
        <f t="shared" si="3"/>
        <v>0</v>
      </c>
      <c r="CZ18" s="2">
        <f t="shared" si="3"/>
        <v>0</v>
      </c>
      <c r="DA18" s="2">
        <f t="shared" si="3"/>
        <v>0</v>
      </c>
      <c r="DB18" s="2">
        <f t="shared" si="3"/>
        <v>0</v>
      </c>
      <c r="DC18" s="2">
        <f t="shared" si="3"/>
        <v>0</v>
      </c>
      <c r="DD18" s="2">
        <f t="shared" si="3"/>
        <v>0</v>
      </c>
      <c r="DE18" s="2">
        <f t="shared" si="3"/>
        <v>0</v>
      </c>
      <c r="DF18" s="2">
        <f t="shared" si="3"/>
        <v>0</v>
      </c>
      <c r="DG18" s="3">
        <f t="shared" ref="DG18:EL18" si="4">DG74</f>
        <v>0</v>
      </c>
      <c r="DH18" s="3">
        <f t="shared" si="4"/>
        <v>0</v>
      </c>
      <c r="DI18" s="3">
        <f t="shared" si="4"/>
        <v>0</v>
      </c>
      <c r="DJ18" s="3">
        <f t="shared" si="4"/>
        <v>0</v>
      </c>
      <c r="DK18" s="3">
        <f t="shared" si="4"/>
        <v>0</v>
      </c>
      <c r="DL18" s="3">
        <f t="shared" si="4"/>
        <v>0</v>
      </c>
      <c r="DM18" s="3">
        <f t="shared" si="4"/>
        <v>0</v>
      </c>
      <c r="DN18" s="3">
        <f t="shared" si="4"/>
        <v>0</v>
      </c>
      <c r="DO18" s="3">
        <f t="shared" si="4"/>
        <v>0</v>
      </c>
      <c r="DP18" s="3">
        <f t="shared" si="4"/>
        <v>0</v>
      </c>
      <c r="DQ18" s="3">
        <f t="shared" si="4"/>
        <v>0</v>
      </c>
      <c r="DR18" s="3">
        <f t="shared" si="4"/>
        <v>0</v>
      </c>
      <c r="DS18" s="3">
        <f t="shared" si="4"/>
        <v>0</v>
      </c>
      <c r="DT18" s="3">
        <f t="shared" si="4"/>
        <v>0</v>
      </c>
      <c r="DU18" s="3">
        <f t="shared" si="4"/>
        <v>0</v>
      </c>
      <c r="DV18" s="3">
        <f t="shared" si="4"/>
        <v>0</v>
      </c>
      <c r="DW18" s="3">
        <f t="shared" si="4"/>
        <v>0</v>
      </c>
      <c r="DX18" s="3">
        <f t="shared" si="4"/>
        <v>0</v>
      </c>
      <c r="DY18" s="3">
        <f t="shared" si="4"/>
        <v>0</v>
      </c>
      <c r="DZ18" s="3">
        <f t="shared" si="4"/>
        <v>0</v>
      </c>
      <c r="EA18" s="3">
        <f t="shared" si="4"/>
        <v>0</v>
      </c>
      <c r="EB18" s="3">
        <f t="shared" si="4"/>
        <v>0</v>
      </c>
      <c r="EC18" s="3">
        <f t="shared" si="4"/>
        <v>0</v>
      </c>
      <c r="ED18" s="3">
        <f t="shared" si="4"/>
        <v>0</v>
      </c>
      <c r="EE18" s="3">
        <f t="shared" si="4"/>
        <v>0</v>
      </c>
      <c r="EF18" s="3">
        <f t="shared" si="4"/>
        <v>0</v>
      </c>
      <c r="EG18" s="3">
        <f t="shared" si="4"/>
        <v>0</v>
      </c>
      <c r="EH18" s="3">
        <f t="shared" si="4"/>
        <v>0</v>
      </c>
      <c r="EI18" s="3">
        <f t="shared" si="4"/>
        <v>0</v>
      </c>
      <c r="EJ18" s="3">
        <f t="shared" si="4"/>
        <v>0</v>
      </c>
      <c r="EK18" s="3">
        <f t="shared" si="4"/>
        <v>0</v>
      </c>
      <c r="EL18" s="3">
        <f t="shared" si="4"/>
        <v>0</v>
      </c>
      <c r="EM18" s="3">
        <f t="shared" ref="EM18:FR18" si="5">EM74</f>
        <v>0</v>
      </c>
      <c r="EN18" s="3">
        <f t="shared" si="5"/>
        <v>0</v>
      </c>
      <c r="EO18" s="3">
        <f t="shared" si="5"/>
        <v>0</v>
      </c>
      <c r="EP18" s="3">
        <f t="shared" si="5"/>
        <v>0</v>
      </c>
      <c r="EQ18" s="3">
        <f t="shared" si="5"/>
        <v>0</v>
      </c>
      <c r="ER18" s="3">
        <f t="shared" si="5"/>
        <v>0</v>
      </c>
      <c r="ES18" s="3">
        <f t="shared" si="5"/>
        <v>0</v>
      </c>
      <c r="ET18" s="3">
        <f t="shared" si="5"/>
        <v>0</v>
      </c>
      <c r="EU18" s="3">
        <f t="shared" si="5"/>
        <v>0</v>
      </c>
      <c r="EV18" s="3">
        <f t="shared" si="5"/>
        <v>0</v>
      </c>
      <c r="EW18" s="3">
        <f t="shared" si="5"/>
        <v>0</v>
      </c>
      <c r="EX18" s="3">
        <f t="shared" si="5"/>
        <v>0</v>
      </c>
      <c r="EY18" s="3">
        <f t="shared" si="5"/>
        <v>0</v>
      </c>
      <c r="EZ18" s="3">
        <f t="shared" si="5"/>
        <v>0</v>
      </c>
      <c r="FA18" s="3">
        <f t="shared" si="5"/>
        <v>0</v>
      </c>
      <c r="FB18" s="3">
        <f t="shared" si="5"/>
        <v>0</v>
      </c>
      <c r="FC18" s="3">
        <f t="shared" si="5"/>
        <v>0</v>
      </c>
      <c r="FD18" s="3">
        <f t="shared" si="5"/>
        <v>0</v>
      </c>
      <c r="FE18" s="3">
        <f t="shared" si="5"/>
        <v>0</v>
      </c>
      <c r="FF18" s="3">
        <f t="shared" si="5"/>
        <v>0</v>
      </c>
      <c r="FG18" s="3">
        <f t="shared" si="5"/>
        <v>0</v>
      </c>
      <c r="FH18" s="3">
        <f t="shared" si="5"/>
        <v>0</v>
      </c>
      <c r="FI18" s="3">
        <f t="shared" si="5"/>
        <v>0</v>
      </c>
      <c r="FJ18" s="3">
        <f t="shared" si="5"/>
        <v>0</v>
      </c>
      <c r="FK18" s="3">
        <f t="shared" si="5"/>
        <v>0</v>
      </c>
      <c r="FL18" s="3">
        <f t="shared" si="5"/>
        <v>0</v>
      </c>
      <c r="FM18" s="3">
        <f t="shared" si="5"/>
        <v>0</v>
      </c>
      <c r="FN18" s="3">
        <f t="shared" si="5"/>
        <v>0</v>
      </c>
      <c r="FO18" s="3">
        <f t="shared" si="5"/>
        <v>0</v>
      </c>
      <c r="FP18" s="3">
        <f t="shared" si="5"/>
        <v>0</v>
      </c>
      <c r="FQ18" s="3">
        <f t="shared" si="5"/>
        <v>0</v>
      </c>
      <c r="FR18" s="3">
        <f t="shared" si="5"/>
        <v>0</v>
      </c>
      <c r="FS18" s="3">
        <f t="shared" ref="FS18:GX18" si="6">FS74</f>
        <v>0</v>
      </c>
      <c r="FT18" s="3">
        <f t="shared" si="6"/>
        <v>0</v>
      </c>
      <c r="FU18" s="3">
        <f t="shared" si="6"/>
        <v>0</v>
      </c>
      <c r="FV18" s="3">
        <f t="shared" si="6"/>
        <v>0</v>
      </c>
      <c r="FW18" s="3">
        <f t="shared" si="6"/>
        <v>0</v>
      </c>
      <c r="FX18" s="3">
        <f t="shared" si="6"/>
        <v>0</v>
      </c>
      <c r="FY18" s="3">
        <f t="shared" si="6"/>
        <v>0</v>
      </c>
      <c r="FZ18" s="3">
        <f t="shared" si="6"/>
        <v>0</v>
      </c>
      <c r="GA18" s="3">
        <f t="shared" si="6"/>
        <v>0</v>
      </c>
      <c r="GB18" s="3">
        <f t="shared" si="6"/>
        <v>0</v>
      </c>
      <c r="GC18" s="3">
        <f t="shared" si="6"/>
        <v>0</v>
      </c>
      <c r="GD18" s="3">
        <f t="shared" si="6"/>
        <v>0</v>
      </c>
      <c r="GE18" s="3">
        <f t="shared" si="6"/>
        <v>0</v>
      </c>
      <c r="GF18" s="3">
        <f t="shared" si="6"/>
        <v>0</v>
      </c>
      <c r="GG18" s="3">
        <f t="shared" si="6"/>
        <v>0</v>
      </c>
      <c r="GH18" s="3">
        <f t="shared" si="6"/>
        <v>0</v>
      </c>
      <c r="GI18" s="3">
        <f t="shared" si="6"/>
        <v>0</v>
      </c>
      <c r="GJ18" s="3">
        <f t="shared" si="6"/>
        <v>0</v>
      </c>
      <c r="GK18" s="3">
        <f t="shared" si="6"/>
        <v>0</v>
      </c>
      <c r="GL18" s="3">
        <f t="shared" si="6"/>
        <v>0</v>
      </c>
      <c r="GM18" s="3">
        <f t="shared" si="6"/>
        <v>0</v>
      </c>
      <c r="GN18" s="3">
        <f t="shared" si="6"/>
        <v>0</v>
      </c>
      <c r="GO18" s="3">
        <f t="shared" si="6"/>
        <v>0</v>
      </c>
      <c r="GP18" s="3">
        <f t="shared" si="6"/>
        <v>0</v>
      </c>
      <c r="GQ18" s="3">
        <f t="shared" si="6"/>
        <v>0</v>
      </c>
      <c r="GR18" s="3">
        <f t="shared" si="6"/>
        <v>0</v>
      </c>
      <c r="GS18" s="3">
        <f t="shared" si="6"/>
        <v>0</v>
      </c>
      <c r="GT18" s="3">
        <f t="shared" si="6"/>
        <v>0</v>
      </c>
      <c r="GU18" s="3">
        <f t="shared" si="6"/>
        <v>0</v>
      </c>
      <c r="GV18" s="3">
        <f t="shared" si="6"/>
        <v>0</v>
      </c>
      <c r="GW18" s="3">
        <f t="shared" si="6"/>
        <v>0</v>
      </c>
      <c r="GX18" s="3">
        <f t="shared" si="6"/>
        <v>0</v>
      </c>
    </row>
    <row r="20" spans="1:245" ht="13.15" x14ac:dyDescent="0.4">
      <c r="A20" s="1">
        <v>3</v>
      </c>
      <c r="B20" s="1">
        <v>1</v>
      </c>
      <c r="C20" s="1"/>
      <c r="D20" s="1">
        <f>ROW(A45)</f>
        <v>45</v>
      </c>
      <c r="E20" s="1"/>
      <c r="F20" s="1" t="s">
        <v>11</v>
      </c>
      <c r="G20" s="1" t="s">
        <v>11</v>
      </c>
      <c r="H20" s="1" t="s">
        <v>5</v>
      </c>
      <c r="I20" s="1">
        <v>0</v>
      </c>
      <c r="J20" s="1" t="s">
        <v>5</v>
      </c>
      <c r="K20" s="1">
        <v>0</v>
      </c>
      <c r="L20" s="1" t="s">
        <v>5</v>
      </c>
      <c r="M20" s="1"/>
      <c r="N20" s="1"/>
      <c r="O20" s="1"/>
      <c r="P20" s="1"/>
      <c r="Q20" s="1"/>
      <c r="R20" s="1"/>
      <c r="S20" s="1"/>
      <c r="T20" s="1"/>
      <c r="U20" s="1" t="s">
        <v>5</v>
      </c>
      <c r="V20" s="1">
        <v>0</v>
      </c>
      <c r="W20" s="1"/>
      <c r="X20" s="1"/>
      <c r="Y20" s="1"/>
      <c r="Z20" s="1"/>
      <c r="AA20" s="1"/>
      <c r="AB20" s="1" t="s">
        <v>5</v>
      </c>
      <c r="AC20" s="1" t="s">
        <v>5</v>
      </c>
      <c r="AD20" s="1" t="s">
        <v>5</v>
      </c>
      <c r="AE20" s="1" t="s">
        <v>5</v>
      </c>
      <c r="AF20" s="1" t="s">
        <v>5</v>
      </c>
      <c r="AG20" s="1" t="s">
        <v>5</v>
      </c>
      <c r="AH20" s="1"/>
      <c r="AI20" s="1"/>
      <c r="AJ20" s="1"/>
      <c r="AK20" s="1"/>
      <c r="AL20" s="1"/>
      <c r="AM20" s="1"/>
      <c r="AN20" s="1"/>
      <c r="AO20" s="1"/>
      <c r="AP20" s="1" t="s">
        <v>5</v>
      </c>
      <c r="AQ20" s="1" t="s">
        <v>5</v>
      </c>
      <c r="AR20" s="1" t="s">
        <v>5</v>
      </c>
      <c r="AS20" s="1"/>
      <c r="AT20" s="1"/>
      <c r="AU20" s="1"/>
      <c r="AV20" s="1"/>
      <c r="AW20" s="1"/>
      <c r="AX20" s="1"/>
      <c r="AY20" s="1"/>
      <c r="AZ20" s="1" t="s">
        <v>5</v>
      </c>
      <c r="BA20" s="1"/>
      <c r="BB20" s="1" t="s">
        <v>5</v>
      </c>
      <c r="BC20" s="1" t="s">
        <v>5</v>
      </c>
      <c r="BD20" s="1" t="s">
        <v>5</v>
      </c>
      <c r="BE20" s="1" t="s">
        <v>5</v>
      </c>
      <c r="BF20" s="1" t="s">
        <v>5</v>
      </c>
      <c r="BG20" s="1" t="s">
        <v>5</v>
      </c>
      <c r="BH20" s="1" t="s">
        <v>5</v>
      </c>
      <c r="BI20" s="1" t="s">
        <v>5</v>
      </c>
      <c r="BJ20" s="1" t="s">
        <v>5</v>
      </c>
      <c r="BK20" s="1" t="s">
        <v>5</v>
      </c>
      <c r="BL20" s="1" t="s">
        <v>5</v>
      </c>
      <c r="BM20" s="1" t="s">
        <v>5</v>
      </c>
      <c r="BN20" s="1" t="s">
        <v>5</v>
      </c>
      <c r="BO20" s="1" t="s">
        <v>5</v>
      </c>
      <c r="BP20" s="1" t="s">
        <v>5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5</v>
      </c>
      <c r="CJ20" s="1" t="s">
        <v>5</v>
      </c>
    </row>
    <row r="22" spans="1:245" ht="13.15" x14ac:dyDescent="0.4">
      <c r="A22" s="2">
        <v>52</v>
      </c>
      <c r="B22" s="2">
        <f t="shared" ref="B22:G22" si="7">B45</f>
        <v>1</v>
      </c>
      <c r="C22" s="2">
        <f t="shared" si="7"/>
        <v>3</v>
      </c>
      <c r="D22" s="2">
        <f t="shared" si="7"/>
        <v>20</v>
      </c>
      <c r="E22" s="2">
        <f t="shared" si="7"/>
        <v>0</v>
      </c>
      <c r="F22" s="2" t="str">
        <f t="shared" si="7"/>
        <v>Новая локальная смета</v>
      </c>
      <c r="G22" s="2" t="str">
        <f t="shared" si="7"/>
        <v>Новая локальная смета</v>
      </c>
      <c r="H22" s="2"/>
      <c r="I22" s="2"/>
      <c r="J22" s="2"/>
      <c r="K22" s="2"/>
      <c r="L22" s="2"/>
      <c r="M22" s="2"/>
      <c r="N22" s="2"/>
      <c r="O22" s="2">
        <f t="shared" ref="O22:AT22" si="8">O45</f>
        <v>742863.25</v>
      </c>
      <c r="P22" s="2">
        <f t="shared" si="8"/>
        <v>126305.58</v>
      </c>
      <c r="Q22" s="2">
        <f t="shared" si="8"/>
        <v>9427.48</v>
      </c>
      <c r="R22" s="2">
        <f t="shared" si="8"/>
        <v>7249.43</v>
      </c>
      <c r="S22" s="2">
        <f t="shared" si="8"/>
        <v>607130.18999999994</v>
      </c>
      <c r="T22" s="2">
        <f t="shared" si="8"/>
        <v>0</v>
      </c>
      <c r="U22" s="2">
        <f t="shared" si="8"/>
        <v>2416.4650399999996</v>
      </c>
      <c r="V22" s="2">
        <f t="shared" si="8"/>
        <v>25.163499999999999</v>
      </c>
      <c r="W22" s="2">
        <f t="shared" si="8"/>
        <v>0</v>
      </c>
      <c r="X22" s="2">
        <f t="shared" si="8"/>
        <v>464996.46</v>
      </c>
      <c r="Y22" s="2">
        <f t="shared" si="8"/>
        <v>245140.1</v>
      </c>
      <c r="Z22" s="2">
        <f t="shared" si="8"/>
        <v>0</v>
      </c>
      <c r="AA22" s="2">
        <f t="shared" si="8"/>
        <v>0</v>
      </c>
      <c r="AB22" s="2">
        <f t="shared" si="8"/>
        <v>742863.25</v>
      </c>
      <c r="AC22" s="2">
        <f t="shared" si="8"/>
        <v>126305.58</v>
      </c>
      <c r="AD22" s="2">
        <f t="shared" si="8"/>
        <v>9427.48</v>
      </c>
      <c r="AE22" s="2">
        <f t="shared" si="8"/>
        <v>7249.43</v>
      </c>
      <c r="AF22" s="2">
        <f t="shared" si="8"/>
        <v>607130.18999999994</v>
      </c>
      <c r="AG22" s="2">
        <f t="shared" si="8"/>
        <v>0</v>
      </c>
      <c r="AH22" s="2">
        <f t="shared" si="8"/>
        <v>2416.4650399999996</v>
      </c>
      <c r="AI22" s="2">
        <f t="shared" si="8"/>
        <v>25.163499999999999</v>
      </c>
      <c r="AJ22" s="2">
        <f t="shared" si="8"/>
        <v>0</v>
      </c>
      <c r="AK22" s="2">
        <f t="shared" si="8"/>
        <v>464996.46</v>
      </c>
      <c r="AL22" s="2">
        <f t="shared" si="8"/>
        <v>245140.1</v>
      </c>
      <c r="AM22" s="2">
        <f t="shared" si="8"/>
        <v>0</v>
      </c>
      <c r="AN22" s="2">
        <f t="shared" si="8"/>
        <v>0</v>
      </c>
      <c r="AO22" s="2">
        <f t="shared" si="8"/>
        <v>0</v>
      </c>
      <c r="AP22" s="2">
        <f t="shared" si="8"/>
        <v>0</v>
      </c>
      <c r="AQ22" s="2">
        <f t="shared" si="8"/>
        <v>0</v>
      </c>
      <c r="AR22" s="2">
        <f t="shared" si="8"/>
        <v>1452999.81</v>
      </c>
      <c r="AS22" s="2">
        <f t="shared" si="8"/>
        <v>1452999.81</v>
      </c>
      <c r="AT22" s="2">
        <f t="shared" si="8"/>
        <v>0</v>
      </c>
      <c r="AU22" s="2">
        <f t="shared" ref="AU22:BZ22" si="9">AU45</f>
        <v>0</v>
      </c>
      <c r="AV22" s="2">
        <f t="shared" si="9"/>
        <v>126305.58</v>
      </c>
      <c r="AW22" s="2">
        <f t="shared" si="9"/>
        <v>126305.58</v>
      </c>
      <c r="AX22" s="2">
        <f t="shared" si="9"/>
        <v>0</v>
      </c>
      <c r="AY22" s="2">
        <f t="shared" si="9"/>
        <v>126305.58</v>
      </c>
      <c r="AZ22" s="2">
        <f t="shared" si="9"/>
        <v>0</v>
      </c>
      <c r="BA22" s="2">
        <f t="shared" si="9"/>
        <v>0</v>
      </c>
      <c r="BB22" s="2">
        <f t="shared" si="9"/>
        <v>0</v>
      </c>
      <c r="BC22" s="2">
        <f t="shared" si="9"/>
        <v>0</v>
      </c>
      <c r="BD22" s="2">
        <f t="shared" si="9"/>
        <v>0</v>
      </c>
      <c r="BE22" s="2">
        <f t="shared" si="9"/>
        <v>0</v>
      </c>
      <c r="BF22" s="2">
        <f t="shared" si="9"/>
        <v>0</v>
      </c>
      <c r="BG22" s="2">
        <f t="shared" si="9"/>
        <v>0</v>
      </c>
      <c r="BH22" s="2">
        <f t="shared" si="9"/>
        <v>0</v>
      </c>
      <c r="BI22" s="2">
        <f t="shared" si="9"/>
        <v>0</v>
      </c>
      <c r="BJ22" s="2">
        <f t="shared" si="9"/>
        <v>0</v>
      </c>
      <c r="BK22" s="2">
        <f t="shared" si="9"/>
        <v>0</v>
      </c>
      <c r="BL22" s="2">
        <f t="shared" si="9"/>
        <v>0</v>
      </c>
      <c r="BM22" s="2">
        <f t="shared" si="9"/>
        <v>0</v>
      </c>
      <c r="BN22" s="2">
        <f t="shared" si="9"/>
        <v>0</v>
      </c>
      <c r="BO22" s="2">
        <f t="shared" si="9"/>
        <v>0</v>
      </c>
      <c r="BP22" s="2">
        <f t="shared" si="9"/>
        <v>0</v>
      </c>
      <c r="BQ22" s="2">
        <f t="shared" si="9"/>
        <v>0</v>
      </c>
      <c r="BR22" s="2">
        <f t="shared" si="9"/>
        <v>0</v>
      </c>
      <c r="BS22" s="2">
        <f t="shared" si="9"/>
        <v>0</v>
      </c>
      <c r="BT22" s="2">
        <f t="shared" si="9"/>
        <v>0</v>
      </c>
      <c r="BU22" s="2">
        <f t="shared" si="9"/>
        <v>0</v>
      </c>
      <c r="BV22" s="2">
        <f t="shared" si="9"/>
        <v>0</v>
      </c>
      <c r="BW22" s="2">
        <f t="shared" si="9"/>
        <v>0</v>
      </c>
      <c r="BX22" s="2">
        <f t="shared" si="9"/>
        <v>0</v>
      </c>
      <c r="BY22" s="2">
        <f t="shared" si="9"/>
        <v>0</v>
      </c>
      <c r="BZ22" s="2">
        <f t="shared" si="9"/>
        <v>0</v>
      </c>
      <c r="CA22" s="2">
        <f t="shared" ref="CA22:DF22" si="10">CA45</f>
        <v>1452999.81</v>
      </c>
      <c r="CB22" s="2">
        <f t="shared" si="10"/>
        <v>1452999.81</v>
      </c>
      <c r="CC22" s="2">
        <f t="shared" si="10"/>
        <v>0</v>
      </c>
      <c r="CD22" s="2">
        <f t="shared" si="10"/>
        <v>0</v>
      </c>
      <c r="CE22" s="2">
        <f t="shared" si="10"/>
        <v>126305.58</v>
      </c>
      <c r="CF22" s="2">
        <f t="shared" si="10"/>
        <v>126305.58</v>
      </c>
      <c r="CG22" s="2">
        <f t="shared" si="10"/>
        <v>0</v>
      </c>
      <c r="CH22" s="2">
        <f t="shared" si="10"/>
        <v>126305.58</v>
      </c>
      <c r="CI22" s="2">
        <f t="shared" si="10"/>
        <v>0</v>
      </c>
      <c r="CJ22" s="2">
        <f t="shared" si="10"/>
        <v>0</v>
      </c>
      <c r="CK22" s="2">
        <f t="shared" si="10"/>
        <v>0</v>
      </c>
      <c r="CL22" s="2">
        <f t="shared" si="10"/>
        <v>0</v>
      </c>
      <c r="CM22" s="2">
        <f t="shared" si="10"/>
        <v>0</v>
      </c>
      <c r="CN22" s="2">
        <f t="shared" si="10"/>
        <v>0</v>
      </c>
      <c r="CO22" s="2">
        <f t="shared" si="10"/>
        <v>0</v>
      </c>
      <c r="CP22" s="2">
        <f t="shared" si="10"/>
        <v>0</v>
      </c>
      <c r="CQ22" s="2">
        <f t="shared" si="10"/>
        <v>0</v>
      </c>
      <c r="CR22" s="2">
        <f t="shared" si="10"/>
        <v>0</v>
      </c>
      <c r="CS22" s="2">
        <f t="shared" si="10"/>
        <v>0</v>
      </c>
      <c r="CT22" s="2">
        <f t="shared" si="10"/>
        <v>0</v>
      </c>
      <c r="CU22" s="2">
        <f t="shared" si="10"/>
        <v>0</v>
      </c>
      <c r="CV22" s="2">
        <f t="shared" si="10"/>
        <v>0</v>
      </c>
      <c r="CW22" s="2">
        <f t="shared" si="10"/>
        <v>0</v>
      </c>
      <c r="CX22" s="2">
        <f t="shared" si="10"/>
        <v>0</v>
      </c>
      <c r="CY22" s="2">
        <f t="shared" si="10"/>
        <v>0</v>
      </c>
      <c r="CZ22" s="2">
        <f t="shared" si="10"/>
        <v>0</v>
      </c>
      <c r="DA22" s="2">
        <f t="shared" si="10"/>
        <v>0</v>
      </c>
      <c r="DB22" s="2">
        <f t="shared" si="10"/>
        <v>0</v>
      </c>
      <c r="DC22" s="2">
        <f t="shared" si="10"/>
        <v>0</v>
      </c>
      <c r="DD22" s="2">
        <f t="shared" si="10"/>
        <v>0</v>
      </c>
      <c r="DE22" s="2">
        <f t="shared" si="10"/>
        <v>0</v>
      </c>
      <c r="DF22" s="2">
        <f t="shared" si="10"/>
        <v>0</v>
      </c>
      <c r="DG22" s="3">
        <f t="shared" ref="DG22:EL22" si="11">DG45</f>
        <v>0</v>
      </c>
      <c r="DH22" s="3">
        <f t="shared" si="11"/>
        <v>0</v>
      </c>
      <c r="DI22" s="3">
        <f t="shared" si="11"/>
        <v>0</v>
      </c>
      <c r="DJ22" s="3">
        <f t="shared" si="11"/>
        <v>0</v>
      </c>
      <c r="DK22" s="3">
        <f t="shared" si="11"/>
        <v>0</v>
      </c>
      <c r="DL22" s="3">
        <f t="shared" si="11"/>
        <v>0</v>
      </c>
      <c r="DM22" s="3">
        <f t="shared" si="11"/>
        <v>0</v>
      </c>
      <c r="DN22" s="3">
        <f t="shared" si="11"/>
        <v>0</v>
      </c>
      <c r="DO22" s="3">
        <f t="shared" si="11"/>
        <v>0</v>
      </c>
      <c r="DP22" s="3">
        <f t="shared" si="11"/>
        <v>0</v>
      </c>
      <c r="DQ22" s="3">
        <f t="shared" si="11"/>
        <v>0</v>
      </c>
      <c r="DR22" s="3">
        <f t="shared" si="11"/>
        <v>0</v>
      </c>
      <c r="DS22" s="3">
        <f t="shared" si="11"/>
        <v>0</v>
      </c>
      <c r="DT22" s="3">
        <f t="shared" si="11"/>
        <v>0</v>
      </c>
      <c r="DU22" s="3">
        <f t="shared" si="11"/>
        <v>0</v>
      </c>
      <c r="DV22" s="3">
        <f t="shared" si="11"/>
        <v>0</v>
      </c>
      <c r="DW22" s="3">
        <f t="shared" si="11"/>
        <v>0</v>
      </c>
      <c r="DX22" s="3">
        <f t="shared" si="11"/>
        <v>0</v>
      </c>
      <c r="DY22" s="3">
        <f t="shared" si="11"/>
        <v>0</v>
      </c>
      <c r="DZ22" s="3">
        <f t="shared" si="11"/>
        <v>0</v>
      </c>
      <c r="EA22" s="3">
        <f t="shared" si="11"/>
        <v>0</v>
      </c>
      <c r="EB22" s="3">
        <f t="shared" si="11"/>
        <v>0</v>
      </c>
      <c r="EC22" s="3">
        <f t="shared" si="11"/>
        <v>0</v>
      </c>
      <c r="ED22" s="3">
        <f t="shared" si="11"/>
        <v>0</v>
      </c>
      <c r="EE22" s="3">
        <f t="shared" si="11"/>
        <v>0</v>
      </c>
      <c r="EF22" s="3">
        <f t="shared" si="11"/>
        <v>0</v>
      </c>
      <c r="EG22" s="3">
        <f t="shared" si="11"/>
        <v>0</v>
      </c>
      <c r="EH22" s="3">
        <f t="shared" si="11"/>
        <v>0</v>
      </c>
      <c r="EI22" s="3">
        <f t="shared" si="11"/>
        <v>0</v>
      </c>
      <c r="EJ22" s="3">
        <f t="shared" si="11"/>
        <v>0</v>
      </c>
      <c r="EK22" s="3">
        <f t="shared" si="11"/>
        <v>0</v>
      </c>
      <c r="EL22" s="3">
        <f t="shared" si="11"/>
        <v>0</v>
      </c>
      <c r="EM22" s="3">
        <f t="shared" ref="EM22:FR22" si="12">EM45</f>
        <v>0</v>
      </c>
      <c r="EN22" s="3">
        <f t="shared" si="12"/>
        <v>0</v>
      </c>
      <c r="EO22" s="3">
        <f t="shared" si="12"/>
        <v>0</v>
      </c>
      <c r="EP22" s="3">
        <f t="shared" si="12"/>
        <v>0</v>
      </c>
      <c r="EQ22" s="3">
        <f t="shared" si="12"/>
        <v>0</v>
      </c>
      <c r="ER22" s="3">
        <f t="shared" si="12"/>
        <v>0</v>
      </c>
      <c r="ES22" s="3">
        <f t="shared" si="12"/>
        <v>0</v>
      </c>
      <c r="ET22" s="3">
        <f t="shared" si="12"/>
        <v>0</v>
      </c>
      <c r="EU22" s="3">
        <f t="shared" si="12"/>
        <v>0</v>
      </c>
      <c r="EV22" s="3">
        <f t="shared" si="12"/>
        <v>0</v>
      </c>
      <c r="EW22" s="3">
        <f t="shared" si="12"/>
        <v>0</v>
      </c>
      <c r="EX22" s="3">
        <f t="shared" si="12"/>
        <v>0</v>
      </c>
      <c r="EY22" s="3">
        <f t="shared" si="12"/>
        <v>0</v>
      </c>
      <c r="EZ22" s="3">
        <f t="shared" si="12"/>
        <v>0</v>
      </c>
      <c r="FA22" s="3">
        <f t="shared" si="12"/>
        <v>0</v>
      </c>
      <c r="FB22" s="3">
        <f t="shared" si="12"/>
        <v>0</v>
      </c>
      <c r="FC22" s="3">
        <f t="shared" si="12"/>
        <v>0</v>
      </c>
      <c r="FD22" s="3">
        <f t="shared" si="12"/>
        <v>0</v>
      </c>
      <c r="FE22" s="3">
        <f t="shared" si="12"/>
        <v>0</v>
      </c>
      <c r="FF22" s="3">
        <f t="shared" si="12"/>
        <v>0</v>
      </c>
      <c r="FG22" s="3">
        <f t="shared" si="12"/>
        <v>0</v>
      </c>
      <c r="FH22" s="3">
        <f t="shared" si="12"/>
        <v>0</v>
      </c>
      <c r="FI22" s="3">
        <f t="shared" si="12"/>
        <v>0</v>
      </c>
      <c r="FJ22" s="3">
        <f t="shared" si="12"/>
        <v>0</v>
      </c>
      <c r="FK22" s="3">
        <f t="shared" si="12"/>
        <v>0</v>
      </c>
      <c r="FL22" s="3">
        <f t="shared" si="12"/>
        <v>0</v>
      </c>
      <c r="FM22" s="3">
        <f t="shared" si="12"/>
        <v>0</v>
      </c>
      <c r="FN22" s="3">
        <f t="shared" si="12"/>
        <v>0</v>
      </c>
      <c r="FO22" s="3">
        <f t="shared" si="12"/>
        <v>0</v>
      </c>
      <c r="FP22" s="3">
        <f t="shared" si="12"/>
        <v>0</v>
      </c>
      <c r="FQ22" s="3">
        <f t="shared" si="12"/>
        <v>0</v>
      </c>
      <c r="FR22" s="3">
        <f t="shared" si="12"/>
        <v>0</v>
      </c>
      <c r="FS22" s="3">
        <f t="shared" ref="FS22:GX22" si="13">FS45</f>
        <v>0</v>
      </c>
      <c r="FT22" s="3">
        <f t="shared" si="13"/>
        <v>0</v>
      </c>
      <c r="FU22" s="3">
        <f t="shared" si="13"/>
        <v>0</v>
      </c>
      <c r="FV22" s="3">
        <f t="shared" si="13"/>
        <v>0</v>
      </c>
      <c r="FW22" s="3">
        <f t="shared" si="13"/>
        <v>0</v>
      </c>
      <c r="FX22" s="3">
        <f t="shared" si="13"/>
        <v>0</v>
      </c>
      <c r="FY22" s="3">
        <f t="shared" si="13"/>
        <v>0</v>
      </c>
      <c r="FZ22" s="3">
        <f t="shared" si="13"/>
        <v>0</v>
      </c>
      <c r="GA22" s="3">
        <f t="shared" si="13"/>
        <v>0</v>
      </c>
      <c r="GB22" s="3">
        <f t="shared" si="13"/>
        <v>0</v>
      </c>
      <c r="GC22" s="3">
        <f t="shared" si="13"/>
        <v>0</v>
      </c>
      <c r="GD22" s="3">
        <f t="shared" si="13"/>
        <v>0</v>
      </c>
      <c r="GE22" s="3">
        <f t="shared" si="13"/>
        <v>0</v>
      </c>
      <c r="GF22" s="3">
        <f t="shared" si="13"/>
        <v>0</v>
      </c>
      <c r="GG22" s="3">
        <f t="shared" si="13"/>
        <v>0</v>
      </c>
      <c r="GH22" s="3">
        <f t="shared" si="13"/>
        <v>0</v>
      </c>
      <c r="GI22" s="3">
        <f t="shared" si="13"/>
        <v>0</v>
      </c>
      <c r="GJ22" s="3">
        <f t="shared" si="13"/>
        <v>0</v>
      </c>
      <c r="GK22" s="3">
        <f t="shared" si="13"/>
        <v>0</v>
      </c>
      <c r="GL22" s="3">
        <f t="shared" si="13"/>
        <v>0</v>
      </c>
      <c r="GM22" s="3">
        <f t="shared" si="13"/>
        <v>0</v>
      </c>
      <c r="GN22" s="3">
        <f t="shared" si="13"/>
        <v>0</v>
      </c>
      <c r="GO22" s="3">
        <f t="shared" si="13"/>
        <v>0</v>
      </c>
      <c r="GP22" s="3">
        <f t="shared" si="13"/>
        <v>0</v>
      </c>
      <c r="GQ22" s="3">
        <f t="shared" si="13"/>
        <v>0</v>
      </c>
      <c r="GR22" s="3">
        <f t="shared" si="13"/>
        <v>0</v>
      </c>
      <c r="GS22" s="3">
        <f t="shared" si="13"/>
        <v>0</v>
      </c>
      <c r="GT22" s="3">
        <f t="shared" si="13"/>
        <v>0</v>
      </c>
      <c r="GU22" s="3">
        <f t="shared" si="13"/>
        <v>0</v>
      </c>
      <c r="GV22" s="3">
        <f t="shared" si="13"/>
        <v>0</v>
      </c>
      <c r="GW22" s="3">
        <f t="shared" si="13"/>
        <v>0</v>
      </c>
      <c r="GX22" s="3">
        <f t="shared" si="13"/>
        <v>0</v>
      </c>
    </row>
    <row r="24" spans="1:245" x14ac:dyDescent="0.35">
      <c r="A24">
        <v>17</v>
      </c>
      <c r="B24">
        <v>1</v>
      </c>
      <c r="C24">
        <f>ROW(SmtRes!A6)</f>
        <v>6</v>
      </c>
      <c r="D24">
        <f>ROW(EtalonRes!A6)</f>
        <v>6</v>
      </c>
      <c r="E24" t="s">
        <v>12</v>
      </c>
      <c r="F24" t="s">
        <v>13</v>
      </c>
      <c r="G24" t="s">
        <v>14</v>
      </c>
      <c r="H24" t="s">
        <v>15</v>
      </c>
      <c r="I24">
        <v>3</v>
      </c>
      <c r="J24">
        <v>0</v>
      </c>
      <c r="O24">
        <f t="shared" ref="O24:O43" si="14">ROUND(CP24,2)</f>
        <v>64961.89</v>
      </c>
      <c r="P24">
        <f t="shared" ref="P24:P43" si="15">ROUND(CQ24*I24,2)</f>
        <v>6409.86</v>
      </c>
      <c r="Q24">
        <f t="shared" ref="Q24:Q43" si="16">ROUND(CR24*I24,2)</f>
        <v>505.29</v>
      </c>
      <c r="R24">
        <f t="shared" ref="R24:R43" si="17">ROUND(CS24*I24,2)</f>
        <v>217.41</v>
      </c>
      <c r="S24">
        <f t="shared" ref="S24:S43" si="18">ROUND(CT24*I24,2)</f>
        <v>58046.74</v>
      </c>
      <c r="T24">
        <f t="shared" ref="T24:T43" si="19">ROUND(CU24*I24,2)</f>
        <v>0</v>
      </c>
      <c r="U24">
        <f t="shared" ref="U24:U43" si="20">CV24*I24</f>
        <v>242.19</v>
      </c>
      <c r="V24">
        <f t="shared" ref="V24:V43" si="21">CW24*I24</f>
        <v>0.67499999999999993</v>
      </c>
      <c r="W24">
        <f t="shared" ref="W24:W43" si="22">ROUND(CX24*I24,2)</f>
        <v>0</v>
      </c>
      <c r="X24">
        <f t="shared" ref="X24:X43" si="23">ROUND(CY24,2)</f>
        <v>54185.66</v>
      </c>
      <c r="Y24">
        <f t="shared" ref="Y24:Y43" si="24">ROUND(CZ24,2)</f>
        <v>31462.639999999999</v>
      </c>
      <c r="AA24">
        <v>45348361</v>
      </c>
      <c r="AB24">
        <f t="shared" ref="AB24:AB43" si="25">ROUND((AC24+AD24+AF24),6)</f>
        <v>906.00699999999995</v>
      </c>
      <c r="AC24">
        <f t="shared" ref="AC24:AC43" si="26">ROUND((ES24),6)</f>
        <v>193.71</v>
      </c>
      <c r="AD24">
        <f>ROUND(((((ET24*1.25))-((EU24*1.25)))+AE24),6)</f>
        <v>14.7875</v>
      </c>
      <c r="AE24">
        <f>ROUND(((EU24*1.25)),6)</f>
        <v>2.6124999999999998</v>
      </c>
      <c r="AF24">
        <f>ROUND(((EV24*1.15)),6)</f>
        <v>697.5095</v>
      </c>
      <c r="AG24">
        <f t="shared" ref="AG24:AG43" si="27">ROUND((AP24),6)</f>
        <v>0</v>
      </c>
      <c r="AH24">
        <f>((EW24*1.15))</f>
        <v>80.73</v>
      </c>
      <c r="AI24">
        <f>((EX24*1.25))</f>
        <v>0.22499999999999998</v>
      </c>
      <c r="AJ24">
        <f t="shared" ref="AJ24:AJ43" si="28">ROUND((AS24),6)</f>
        <v>0</v>
      </c>
      <c r="AK24">
        <v>812.07</v>
      </c>
      <c r="AL24">
        <v>193.71</v>
      </c>
      <c r="AM24">
        <v>11.83</v>
      </c>
      <c r="AN24">
        <v>2.09</v>
      </c>
      <c r="AO24">
        <v>606.53</v>
      </c>
      <c r="AP24">
        <v>0</v>
      </c>
      <c r="AQ24">
        <v>70.2</v>
      </c>
      <c r="AR24">
        <v>0.18</v>
      </c>
      <c r="AS24">
        <v>0</v>
      </c>
      <c r="AT24">
        <v>93</v>
      </c>
      <c r="AU24">
        <v>54</v>
      </c>
      <c r="AV24">
        <v>1</v>
      </c>
      <c r="AW24">
        <v>1</v>
      </c>
      <c r="AZ24">
        <v>1</v>
      </c>
      <c r="BA24">
        <v>27.74</v>
      </c>
      <c r="BB24">
        <v>11.39</v>
      </c>
      <c r="BC24">
        <v>11.03</v>
      </c>
      <c r="BD24" t="s">
        <v>5</v>
      </c>
      <c r="BE24" t="s">
        <v>5</v>
      </c>
      <c r="BF24" t="s">
        <v>5</v>
      </c>
      <c r="BG24" t="s">
        <v>5</v>
      </c>
      <c r="BH24">
        <v>0</v>
      </c>
      <c r="BI24">
        <v>1</v>
      </c>
      <c r="BJ24" t="s">
        <v>16</v>
      </c>
      <c r="BM24">
        <v>8001</v>
      </c>
      <c r="BN24">
        <v>0</v>
      </c>
      <c r="BO24" t="s">
        <v>13</v>
      </c>
      <c r="BP24">
        <v>1</v>
      </c>
      <c r="BQ24">
        <v>2</v>
      </c>
      <c r="BR24">
        <v>0</v>
      </c>
      <c r="BS24">
        <v>27.74</v>
      </c>
      <c r="BT24">
        <v>1</v>
      </c>
      <c r="BU24">
        <v>1</v>
      </c>
      <c r="BV24">
        <v>1</v>
      </c>
      <c r="BW24">
        <v>1</v>
      </c>
      <c r="BX24">
        <v>1</v>
      </c>
      <c r="BY24" t="s">
        <v>5</v>
      </c>
      <c r="BZ24">
        <v>122</v>
      </c>
      <c r="CA24">
        <v>80</v>
      </c>
      <c r="CF24">
        <v>0</v>
      </c>
      <c r="CG24">
        <v>0</v>
      </c>
      <c r="CM24">
        <v>0</v>
      </c>
      <c r="CN24" t="s">
        <v>317</v>
      </c>
      <c r="CO24">
        <v>0</v>
      </c>
      <c r="CP24">
        <f t="shared" ref="CP24:CP43" si="29">(P24+Q24+S24)</f>
        <v>64961.89</v>
      </c>
      <c r="CQ24">
        <f t="shared" ref="CQ24:CQ43" si="30">AC24*BC24</f>
        <v>2136.6212999999998</v>
      </c>
      <c r="CR24">
        <f t="shared" ref="CR24:CR43" si="31">AD24*BB24</f>
        <v>168.42962500000002</v>
      </c>
      <c r="CS24">
        <f t="shared" ref="CS24:CS43" si="32">AE24*BS24</f>
        <v>72.470749999999995</v>
      </c>
      <c r="CT24">
        <f t="shared" ref="CT24:CT43" si="33">AF24*BA24</f>
        <v>19348.913529999998</v>
      </c>
      <c r="CU24">
        <f t="shared" ref="CU24:CU43" si="34">AG24</f>
        <v>0</v>
      </c>
      <c r="CV24">
        <f t="shared" ref="CV24:CV43" si="35">AH24</f>
        <v>80.73</v>
      </c>
      <c r="CW24">
        <f t="shared" ref="CW24:CW43" si="36">AI24</f>
        <v>0.22499999999999998</v>
      </c>
      <c r="CX24">
        <f t="shared" ref="CX24:CX43" si="37">AJ24</f>
        <v>0</v>
      </c>
      <c r="CY24">
        <f t="shared" ref="CY24:CY43" si="38">(((S24+R24)*AT24)/100)</f>
        <v>54185.659500000002</v>
      </c>
      <c r="CZ24">
        <f t="shared" ref="CZ24:CZ43" si="39">(((S24+R24)*AU24)/100)</f>
        <v>31462.641</v>
      </c>
      <c r="DC24" t="s">
        <v>5</v>
      </c>
      <c r="DD24" t="s">
        <v>5</v>
      </c>
      <c r="DE24" t="s">
        <v>17</v>
      </c>
      <c r="DF24" t="s">
        <v>17</v>
      </c>
      <c r="DG24" t="s">
        <v>18</v>
      </c>
      <c r="DH24" t="s">
        <v>5</v>
      </c>
      <c r="DI24" t="s">
        <v>18</v>
      </c>
      <c r="DJ24" t="s">
        <v>17</v>
      </c>
      <c r="DK24" t="s">
        <v>5</v>
      </c>
      <c r="DL24" t="s">
        <v>5</v>
      </c>
      <c r="DM24" t="s">
        <v>5</v>
      </c>
      <c r="DN24">
        <v>0</v>
      </c>
      <c r="DO24">
        <v>0</v>
      </c>
      <c r="DP24">
        <v>1</v>
      </c>
      <c r="DQ24">
        <v>1</v>
      </c>
      <c r="DU24">
        <v>1005</v>
      </c>
      <c r="DV24" t="s">
        <v>15</v>
      </c>
      <c r="DW24" t="s">
        <v>15</v>
      </c>
      <c r="DX24">
        <v>100</v>
      </c>
      <c r="EE24">
        <v>38031003</v>
      </c>
      <c r="EF24">
        <v>2</v>
      </c>
      <c r="EG24" t="s">
        <v>19</v>
      </c>
      <c r="EH24">
        <v>0</v>
      </c>
      <c r="EI24" t="s">
        <v>5</v>
      </c>
      <c r="EJ24">
        <v>1</v>
      </c>
      <c r="EK24">
        <v>8001</v>
      </c>
      <c r="EL24" t="s">
        <v>20</v>
      </c>
      <c r="EM24" t="s">
        <v>21</v>
      </c>
      <c r="EO24" t="s">
        <v>22</v>
      </c>
      <c r="EQ24">
        <v>0</v>
      </c>
      <c r="ER24">
        <v>812.07</v>
      </c>
      <c r="ES24">
        <v>193.71</v>
      </c>
      <c r="ET24">
        <v>11.83</v>
      </c>
      <c r="EU24">
        <v>2.09</v>
      </c>
      <c r="EV24">
        <v>606.53</v>
      </c>
      <c r="EW24">
        <v>70.2</v>
      </c>
      <c r="EX24">
        <v>0.18</v>
      </c>
      <c r="EY24">
        <v>0</v>
      </c>
      <c r="FQ24">
        <v>0</v>
      </c>
      <c r="FR24">
        <f t="shared" ref="FR24:FR43" si="40">ROUND(IF(AND(BH24=3,BI24=3),P24,0),2)</f>
        <v>0</v>
      </c>
      <c r="FS24">
        <v>0</v>
      </c>
      <c r="FT24" t="s">
        <v>23</v>
      </c>
      <c r="FU24" t="s">
        <v>24</v>
      </c>
      <c r="FV24" t="s">
        <v>24</v>
      </c>
      <c r="FW24" t="s">
        <v>25</v>
      </c>
      <c r="FX24">
        <v>109.8</v>
      </c>
      <c r="FY24">
        <v>68</v>
      </c>
      <c r="GA24" t="s">
        <v>5</v>
      </c>
      <c r="GD24">
        <v>0</v>
      </c>
      <c r="GF24">
        <v>-1224055857</v>
      </c>
      <c r="GG24">
        <v>2</v>
      </c>
      <c r="GH24">
        <v>1</v>
      </c>
      <c r="GI24">
        <v>2</v>
      </c>
      <c r="GJ24">
        <v>0</v>
      </c>
      <c r="GK24">
        <f>ROUND(R24*(R12)/100,2)</f>
        <v>0</v>
      </c>
      <c r="GL24">
        <f t="shared" ref="GL24:GL43" si="41">ROUND(IF(AND(BH24=3,BI24=3,FS24&lt;&gt;0),P24,0),2)</f>
        <v>0</v>
      </c>
      <c r="GM24">
        <f t="shared" ref="GM24:GM43" si="42">ROUND(O24+X24+Y24+GK24,2)+GX24</f>
        <v>150610.19</v>
      </c>
      <c r="GN24">
        <f t="shared" ref="GN24:GN43" si="43">IF(OR(BI24=0,BI24=1),ROUND(O24+X24+Y24+GK24,2),0)</f>
        <v>150610.19</v>
      </c>
      <c r="GO24">
        <f t="shared" ref="GO24:GO43" si="44">IF(BI24=2,ROUND(O24+X24+Y24+GK24,2),0)</f>
        <v>0</v>
      </c>
      <c r="GP24">
        <f t="shared" ref="GP24:GP43" si="45">IF(BI24=4,ROUND(O24+X24+Y24+GK24,2)+GX24,0)</f>
        <v>0</v>
      </c>
      <c r="GR24">
        <v>0</v>
      </c>
      <c r="GS24">
        <v>3</v>
      </c>
      <c r="GT24">
        <v>0</v>
      </c>
      <c r="GU24" t="s">
        <v>5</v>
      </c>
      <c r="GV24">
        <f t="shared" ref="GV24:GV43" si="46">ROUND(GT24,6)</f>
        <v>0</v>
      </c>
      <c r="GW24">
        <v>1</v>
      </c>
      <c r="GX24">
        <f t="shared" ref="GX24:GX43" si="47">ROUND(GV24*GW24*I24,2)</f>
        <v>0</v>
      </c>
      <c r="HA24">
        <v>0</v>
      </c>
      <c r="HB24">
        <v>0</v>
      </c>
      <c r="IK24">
        <v>0</v>
      </c>
    </row>
    <row r="25" spans="1:245" x14ac:dyDescent="0.35">
      <c r="A25">
        <v>18</v>
      </c>
      <c r="B25">
        <v>1</v>
      </c>
      <c r="C25">
        <v>4</v>
      </c>
      <c r="E25" t="s">
        <v>26</v>
      </c>
      <c r="F25" t="s">
        <v>27</v>
      </c>
      <c r="G25" t="s">
        <v>28</v>
      </c>
      <c r="H25" t="s">
        <v>29</v>
      </c>
      <c r="I25">
        <f>I24*J25</f>
        <v>2.4E-2</v>
      </c>
      <c r="J25">
        <v>8.0000000000000002E-3</v>
      </c>
      <c r="O25">
        <f t="shared" si="14"/>
        <v>99.26</v>
      </c>
      <c r="P25">
        <f t="shared" si="15"/>
        <v>99.26</v>
      </c>
      <c r="Q25">
        <f t="shared" si="16"/>
        <v>0</v>
      </c>
      <c r="R25">
        <f t="shared" si="17"/>
        <v>0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0</v>
      </c>
      <c r="W25">
        <f t="shared" si="22"/>
        <v>0</v>
      </c>
      <c r="X25">
        <f t="shared" si="23"/>
        <v>0</v>
      </c>
      <c r="Y25">
        <f t="shared" si="24"/>
        <v>0</v>
      </c>
      <c r="AA25">
        <v>45348361</v>
      </c>
      <c r="AB25">
        <f t="shared" si="25"/>
        <v>1100</v>
      </c>
      <c r="AC25">
        <f t="shared" si="26"/>
        <v>1100</v>
      </c>
      <c r="AD25">
        <f>ROUND((((ET25)-(EU25))+AE25),6)</f>
        <v>0</v>
      </c>
      <c r="AE25">
        <f>ROUND((EU25),6)</f>
        <v>0</v>
      </c>
      <c r="AF25">
        <f>ROUND((EV25),6)</f>
        <v>0</v>
      </c>
      <c r="AG25">
        <f t="shared" si="27"/>
        <v>0</v>
      </c>
      <c r="AH25">
        <f>(EW25)</f>
        <v>0</v>
      </c>
      <c r="AI25">
        <f>(EX25)</f>
        <v>0</v>
      </c>
      <c r="AJ25">
        <f t="shared" si="28"/>
        <v>0</v>
      </c>
      <c r="AK25">
        <v>1100</v>
      </c>
      <c r="AL25">
        <v>1100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93</v>
      </c>
      <c r="AU25">
        <v>54</v>
      </c>
      <c r="AV25">
        <v>1</v>
      </c>
      <c r="AW25">
        <v>1</v>
      </c>
      <c r="AZ25">
        <v>1</v>
      </c>
      <c r="BA25">
        <v>1</v>
      </c>
      <c r="BB25">
        <v>1</v>
      </c>
      <c r="BC25">
        <v>3.76</v>
      </c>
      <c r="BD25" t="s">
        <v>5</v>
      </c>
      <c r="BE25" t="s">
        <v>5</v>
      </c>
      <c r="BF25" t="s">
        <v>5</v>
      </c>
      <c r="BG25" t="s">
        <v>5</v>
      </c>
      <c r="BH25">
        <v>3</v>
      </c>
      <c r="BI25">
        <v>1</v>
      </c>
      <c r="BJ25" t="s">
        <v>30</v>
      </c>
      <c r="BM25">
        <v>8001</v>
      </c>
      <c r="BN25">
        <v>0</v>
      </c>
      <c r="BO25" t="s">
        <v>27</v>
      </c>
      <c r="BP25">
        <v>1</v>
      </c>
      <c r="BQ25">
        <v>2</v>
      </c>
      <c r="BR25">
        <v>0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5</v>
      </c>
      <c r="BZ25">
        <v>122</v>
      </c>
      <c r="CA25">
        <v>80</v>
      </c>
      <c r="CF25">
        <v>0</v>
      </c>
      <c r="CG25">
        <v>0</v>
      </c>
      <c r="CM25">
        <v>0</v>
      </c>
      <c r="CN25" t="s">
        <v>5</v>
      </c>
      <c r="CO25">
        <v>0</v>
      </c>
      <c r="CP25">
        <f t="shared" si="29"/>
        <v>99.26</v>
      </c>
      <c r="CQ25">
        <f t="shared" si="30"/>
        <v>4136</v>
      </c>
      <c r="CR25">
        <f t="shared" si="31"/>
        <v>0</v>
      </c>
      <c r="CS25">
        <f t="shared" si="32"/>
        <v>0</v>
      </c>
      <c r="CT25">
        <f t="shared" si="33"/>
        <v>0</v>
      </c>
      <c r="CU25">
        <f t="shared" si="34"/>
        <v>0</v>
      </c>
      <c r="CV25">
        <f t="shared" si="35"/>
        <v>0</v>
      </c>
      <c r="CW25">
        <f t="shared" si="36"/>
        <v>0</v>
      </c>
      <c r="CX25">
        <f t="shared" si="37"/>
        <v>0</v>
      </c>
      <c r="CY25">
        <f t="shared" si="38"/>
        <v>0</v>
      </c>
      <c r="CZ25">
        <f t="shared" si="39"/>
        <v>0</v>
      </c>
      <c r="DC25" t="s">
        <v>5</v>
      </c>
      <c r="DD25" t="s">
        <v>5</v>
      </c>
      <c r="DE25" t="s">
        <v>5</v>
      </c>
      <c r="DF25" t="s">
        <v>5</v>
      </c>
      <c r="DG25" t="s">
        <v>5</v>
      </c>
      <c r="DH25" t="s">
        <v>5</v>
      </c>
      <c r="DI25" t="s">
        <v>5</v>
      </c>
      <c r="DJ25" t="s">
        <v>5</v>
      </c>
      <c r="DK25" t="s">
        <v>5</v>
      </c>
      <c r="DL25" t="s">
        <v>5</v>
      </c>
      <c r="DM25" t="s">
        <v>5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29</v>
      </c>
      <c r="DW25" t="s">
        <v>29</v>
      </c>
      <c r="DX25">
        <v>1</v>
      </c>
      <c r="EE25">
        <v>38031003</v>
      </c>
      <c r="EF25">
        <v>2</v>
      </c>
      <c r="EG25" t="s">
        <v>19</v>
      </c>
      <c r="EH25">
        <v>0</v>
      </c>
      <c r="EI25" t="s">
        <v>5</v>
      </c>
      <c r="EJ25">
        <v>1</v>
      </c>
      <c r="EK25">
        <v>8001</v>
      </c>
      <c r="EL25" t="s">
        <v>20</v>
      </c>
      <c r="EM25" t="s">
        <v>21</v>
      </c>
      <c r="EO25" t="s">
        <v>5</v>
      </c>
      <c r="EQ25">
        <v>0</v>
      </c>
      <c r="ER25">
        <v>1100</v>
      </c>
      <c r="ES25">
        <v>1100</v>
      </c>
      <c r="ET25">
        <v>0</v>
      </c>
      <c r="EU25">
        <v>0</v>
      </c>
      <c r="EV25">
        <v>0</v>
      </c>
      <c r="EW25">
        <v>0</v>
      </c>
      <c r="EX25">
        <v>0</v>
      </c>
      <c r="FQ25">
        <v>0</v>
      </c>
      <c r="FR25">
        <f t="shared" si="40"/>
        <v>0</v>
      </c>
      <c r="FS25">
        <v>0</v>
      </c>
      <c r="FT25" t="s">
        <v>23</v>
      </c>
      <c r="FU25" t="s">
        <v>24</v>
      </c>
      <c r="FV25" t="s">
        <v>24</v>
      </c>
      <c r="FW25" t="s">
        <v>25</v>
      </c>
      <c r="FX25">
        <v>109.8</v>
      </c>
      <c r="FY25">
        <v>68</v>
      </c>
      <c r="GA25" t="s">
        <v>5</v>
      </c>
      <c r="GD25">
        <v>0</v>
      </c>
      <c r="GF25">
        <v>-493139387</v>
      </c>
      <c r="GG25">
        <v>2</v>
      </c>
      <c r="GH25">
        <v>1</v>
      </c>
      <c r="GI25">
        <v>2</v>
      </c>
      <c r="GJ25">
        <v>0</v>
      </c>
      <c r="GK25">
        <f>ROUND(R25*(R12)/100,2)</f>
        <v>0</v>
      </c>
      <c r="GL25">
        <f t="shared" si="41"/>
        <v>0</v>
      </c>
      <c r="GM25">
        <f t="shared" si="42"/>
        <v>99.26</v>
      </c>
      <c r="GN25">
        <f t="shared" si="43"/>
        <v>99.26</v>
      </c>
      <c r="GO25">
        <f t="shared" si="44"/>
        <v>0</v>
      </c>
      <c r="GP25">
        <f t="shared" si="45"/>
        <v>0</v>
      </c>
      <c r="GR25">
        <v>0</v>
      </c>
      <c r="GS25">
        <v>3</v>
      </c>
      <c r="GT25">
        <v>0</v>
      </c>
      <c r="GU25" t="s">
        <v>5</v>
      </c>
      <c r="GV25">
        <f t="shared" si="46"/>
        <v>0</v>
      </c>
      <c r="GW25">
        <v>1</v>
      </c>
      <c r="GX25">
        <f t="shared" si="47"/>
        <v>0</v>
      </c>
      <c r="HA25">
        <v>0</v>
      </c>
      <c r="HB25">
        <v>0</v>
      </c>
      <c r="IK25">
        <v>0</v>
      </c>
    </row>
    <row r="26" spans="1:245" x14ac:dyDescent="0.35">
      <c r="A26">
        <v>18</v>
      </c>
      <c r="B26">
        <v>1</v>
      </c>
      <c r="C26">
        <v>5</v>
      </c>
      <c r="E26" t="s">
        <v>31</v>
      </c>
      <c r="F26" t="s">
        <v>32</v>
      </c>
      <c r="G26" t="s">
        <v>33</v>
      </c>
      <c r="H26" t="s">
        <v>34</v>
      </c>
      <c r="I26">
        <f>I24*J26</f>
        <v>8.7000000000000008E-2</v>
      </c>
      <c r="J26">
        <v>2.9000000000000001E-2</v>
      </c>
      <c r="O26">
        <f t="shared" si="14"/>
        <v>2765.85</v>
      </c>
      <c r="P26">
        <f t="shared" si="15"/>
        <v>2765.85</v>
      </c>
      <c r="Q26">
        <f t="shared" si="16"/>
        <v>0</v>
      </c>
      <c r="R26">
        <f t="shared" si="17"/>
        <v>0</v>
      </c>
      <c r="S26">
        <f t="shared" si="18"/>
        <v>0</v>
      </c>
      <c r="T26">
        <f t="shared" si="19"/>
        <v>0</v>
      </c>
      <c r="U26">
        <f t="shared" si="20"/>
        <v>0</v>
      </c>
      <c r="V26">
        <f t="shared" si="21"/>
        <v>0</v>
      </c>
      <c r="W26">
        <f t="shared" si="22"/>
        <v>0</v>
      </c>
      <c r="X26">
        <f t="shared" si="23"/>
        <v>0</v>
      </c>
      <c r="Y26">
        <f t="shared" si="24"/>
        <v>0</v>
      </c>
      <c r="AA26">
        <v>45348361</v>
      </c>
      <c r="AB26">
        <f t="shared" si="25"/>
        <v>6102</v>
      </c>
      <c r="AC26">
        <f t="shared" si="26"/>
        <v>6102</v>
      </c>
      <c r="AD26">
        <f>ROUND((((ET26)-(EU26))+AE26),6)</f>
        <v>0</v>
      </c>
      <c r="AE26">
        <f>ROUND((EU26),6)</f>
        <v>0</v>
      </c>
      <c r="AF26">
        <f>ROUND((EV26),6)</f>
        <v>0</v>
      </c>
      <c r="AG26">
        <f t="shared" si="27"/>
        <v>0</v>
      </c>
      <c r="AH26">
        <f>(EW26)</f>
        <v>0</v>
      </c>
      <c r="AI26">
        <f>(EX26)</f>
        <v>0</v>
      </c>
      <c r="AJ26">
        <f t="shared" si="28"/>
        <v>0</v>
      </c>
      <c r="AK26">
        <v>6102</v>
      </c>
      <c r="AL26">
        <v>6102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93</v>
      </c>
      <c r="AU26">
        <v>54</v>
      </c>
      <c r="AV26">
        <v>1</v>
      </c>
      <c r="AW26">
        <v>1</v>
      </c>
      <c r="AZ26">
        <v>1</v>
      </c>
      <c r="BA26">
        <v>1</v>
      </c>
      <c r="BB26">
        <v>1</v>
      </c>
      <c r="BC26">
        <v>5.21</v>
      </c>
      <c r="BD26" t="s">
        <v>5</v>
      </c>
      <c r="BE26" t="s">
        <v>5</v>
      </c>
      <c r="BF26" t="s">
        <v>5</v>
      </c>
      <c r="BG26" t="s">
        <v>5</v>
      </c>
      <c r="BH26">
        <v>3</v>
      </c>
      <c r="BI26">
        <v>1</v>
      </c>
      <c r="BJ26" t="s">
        <v>35</v>
      </c>
      <c r="BM26">
        <v>8001</v>
      </c>
      <c r="BN26">
        <v>0</v>
      </c>
      <c r="BO26" t="s">
        <v>32</v>
      </c>
      <c r="BP26">
        <v>1</v>
      </c>
      <c r="BQ26">
        <v>2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 t="s">
        <v>5</v>
      </c>
      <c r="BZ26">
        <v>122</v>
      </c>
      <c r="CA26">
        <v>80</v>
      </c>
      <c r="CF26">
        <v>0</v>
      </c>
      <c r="CG26">
        <v>0</v>
      </c>
      <c r="CM26">
        <v>0</v>
      </c>
      <c r="CN26" t="s">
        <v>5</v>
      </c>
      <c r="CO26">
        <v>0</v>
      </c>
      <c r="CP26">
        <f t="shared" si="29"/>
        <v>2765.85</v>
      </c>
      <c r="CQ26">
        <f t="shared" si="30"/>
        <v>31791.42</v>
      </c>
      <c r="CR26">
        <f t="shared" si="31"/>
        <v>0</v>
      </c>
      <c r="CS26">
        <f t="shared" si="32"/>
        <v>0</v>
      </c>
      <c r="CT26">
        <f t="shared" si="33"/>
        <v>0</v>
      </c>
      <c r="CU26">
        <f t="shared" si="34"/>
        <v>0</v>
      </c>
      <c r="CV26">
        <f t="shared" si="35"/>
        <v>0</v>
      </c>
      <c r="CW26">
        <f t="shared" si="36"/>
        <v>0</v>
      </c>
      <c r="CX26">
        <f t="shared" si="37"/>
        <v>0</v>
      </c>
      <c r="CY26">
        <f t="shared" si="38"/>
        <v>0</v>
      </c>
      <c r="CZ26">
        <f t="shared" si="39"/>
        <v>0</v>
      </c>
      <c r="DC26" t="s">
        <v>5</v>
      </c>
      <c r="DD26" t="s">
        <v>5</v>
      </c>
      <c r="DE26" t="s">
        <v>5</v>
      </c>
      <c r="DF26" t="s">
        <v>5</v>
      </c>
      <c r="DG26" t="s">
        <v>5</v>
      </c>
      <c r="DH26" t="s">
        <v>5</v>
      </c>
      <c r="DI26" t="s">
        <v>5</v>
      </c>
      <c r="DJ26" t="s">
        <v>5</v>
      </c>
      <c r="DK26" t="s">
        <v>5</v>
      </c>
      <c r="DL26" t="s">
        <v>5</v>
      </c>
      <c r="DM26" t="s">
        <v>5</v>
      </c>
      <c r="DN26">
        <v>0</v>
      </c>
      <c r="DO26">
        <v>0</v>
      </c>
      <c r="DP26">
        <v>1</v>
      </c>
      <c r="DQ26">
        <v>1</v>
      </c>
      <c r="DU26">
        <v>1009</v>
      </c>
      <c r="DV26" t="s">
        <v>34</v>
      </c>
      <c r="DW26" t="s">
        <v>34</v>
      </c>
      <c r="DX26">
        <v>1000</v>
      </c>
      <c r="EE26">
        <v>38031003</v>
      </c>
      <c r="EF26">
        <v>2</v>
      </c>
      <c r="EG26" t="s">
        <v>19</v>
      </c>
      <c r="EH26">
        <v>0</v>
      </c>
      <c r="EI26" t="s">
        <v>5</v>
      </c>
      <c r="EJ26">
        <v>1</v>
      </c>
      <c r="EK26">
        <v>8001</v>
      </c>
      <c r="EL26" t="s">
        <v>20</v>
      </c>
      <c r="EM26" t="s">
        <v>21</v>
      </c>
      <c r="EO26" t="s">
        <v>5</v>
      </c>
      <c r="EQ26">
        <v>0</v>
      </c>
      <c r="ER26">
        <v>6102</v>
      </c>
      <c r="ES26">
        <v>6102</v>
      </c>
      <c r="ET26">
        <v>0</v>
      </c>
      <c r="EU26">
        <v>0</v>
      </c>
      <c r="EV26">
        <v>0</v>
      </c>
      <c r="EW26">
        <v>0</v>
      </c>
      <c r="EX26">
        <v>0</v>
      </c>
      <c r="FQ26">
        <v>0</v>
      </c>
      <c r="FR26">
        <f t="shared" si="40"/>
        <v>0</v>
      </c>
      <c r="FS26">
        <v>0</v>
      </c>
      <c r="FT26" t="s">
        <v>23</v>
      </c>
      <c r="FU26" t="s">
        <v>24</v>
      </c>
      <c r="FV26" t="s">
        <v>24</v>
      </c>
      <c r="FW26" t="s">
        <v>25</v>
      </c>
      <c r="FX26">
        <v>109.8</v>
      </c>
      <c r="FY26">
        <v>68</v>
      </c>
      <c r="GA26" t="s">
        <v>5</v>
      </c>
      <c r="GD26">
        <v>0</v>
      </c>
      <c r="GF26">
        <v>-823871947</v>
      </c>
      <c r="GG26">
        <v>2</v>
      </c>
      <c r="GH26">
        <v>1</v>
      </c>
      <c r="GI26">
        <v>2</v>
      </c>
      <c r="GJ26">
        <v>0</v>
      </c>
      <c r="GK26">
        <f>ROUND(R26*(R12)/100,2)</f>
        <v>0</v>
      </c>
      <c r="GL26">
        <f t="shared" si="41"/>
        <v>0</v>
      </c>
      <c r="GM26">
        <f t="shared" si="42"/>
        <v>2765.85</v>
      </c>
      <c r="GN26">
        <f t="shared" si="43"/>
        <v>2765.85</v>
      </c>
      <c r="GO26">
        <f t="shared" si="44"/>
        <v>0</v>
      </c>
      <c r="GP26">
        <f t="shared" si="45"/>
        <v>0</v>
      </c>
      <c r="GR26">
        <v>0</v>
      </c>
      <c r="GS26">
        <v>3</v>
      </c>
      <c r="GT26">
        <v>0</v>
      </c>
      <c r="GU26" t="s">
        <v>5</v>
      </c>
      <c r="GV26">
        <f t="shared" si="46"/>
        <v>0</v>
      </c>
      <c r="GW26">
        <v>1</v>
      </c>
      <c r="GX26">
        <f t="shared" si="47"/>
        <v>0</v>
      </c>
      <c r="HA26">
        <v>0</v>
      </c>
      <c r="HB26">
        <v>0</v>
      </c>
      <c r="IK26">
        <v>0</v>
      </c>
    </row>
    <row r="27" spans="1:245" x14ac:dyDescent="0.35">
      <c r="A27">
        <v>17</v>
      </c>
      <c r="B27">
        <v>1</v>
      </c>
      <c r="C27">
        <f>ROW(SmtRes!A7)</f>
        <v>7</v>
      </c>
      <c r="D27">
        <f>ROW(EtalonRes!A7)</f>
        <v>7</v>
      </c>
      <c r="E27" t="s">
        <v>36</v>
      </c>
      <c r="F27" t="s">
        <v>37</v>
      </c>
      <c r="G27" t="s">
        <v>38</v>
      </c>
      <c r="H27" t="s">
        <v>39</v>
      </c>
      <c r="I27">
        <v>2.4</v>
      </c>
      <c r="J27">
        <v>0</v>
      </c>
      <c r="O27">
        <f t="shared" si="14"/>
        <v>588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588</v>
      </c>
      <c r="T27">
        <f t="shared" si="19"/>
        <v>0</v>
      </c>
      <c r="U27">
        <f t="shared" si="20"/>
        <v>2.4839999999999995</v>
      </c>
      <c r="V27">
        <f t="shared" si="21"/>
        <v>0</v>
      </c>
      <c r="W27">
        <f t="shared" si="22"/>
        <v>0</v>
      </c>
      <c r="X27">
        <f t="shared" si="23"/>
        <v>405.72</v>
      </c>
      <c r="Y27">
        <f t="shared" si="24"/>
        <v>282.24</v>
      </c>
      <c r="AA27">
        <v>45348361</v>
      </c>
      <c r="AB27">
        <f t="shared" si="25"/>
        <v>8.8320000000000007</v>
      </c>
      <c r="AC27">
        <f t="shared" si="26"/>
        <v>0</v>
      </c>
      <c r="AD27">
        <f>ROUND(((((ET27*1.25))-((EU27*1.25)))+AE27),6)</f>
        <v>0</v>
      </c>
      <c r="AE27">
        <f>ROUND(((EU27*1.25)),6)</f>
        <v>0</v>
      </c>
      <c r="AF27">
        <f>ROUND(((EV27*1.15)),6)</f>
        <v>8.8320000000000007</v>
      </c>
      <c r="AG27">
        <f t="shared" si="27"/>
        <v>0</v>
      </c>
      <c r="AH27">
        <f>((EW27*1.15))</f>
        <v>1.0349999999999999</v>
      </c>
      <c r="AI27">
        <f>((EX27*1.25))</f>
        <v>0</v>
      </c>
      <c r="AJ27">
        <f t="shared" si="28"/>
        <v>0</v>
      </c>
      <c r="AK27">
        <v>7.68</v>
      </c>
      <c r="AL27">
        <v>0</v>
      </c>
      <c r="AM27">
        <v>0</v>
      </c>
      <c r="AN27">
        <v>0</v>
      </c>
      <c r="AO27">
        <v>7.68</v>
      </c>
      <c r="AP27">
        <v>0</v>
      </c>
      <c r="AQ27">
        <v>0.9</v>
      </c>
      <c r="AR27">
        <v>0</v>
      </c>
      <c r="AS27">
        <v>0</v>
      </c>
      <c r="AT27">
        <v>69</v>
      </c>
      <c r="AU27">
        <v>48</v>
      </c>
      <c r="AV27">
        <v>1</v>
      </c>
      <c r="AW27">
        <v>1</v>
      </c>
      <c r="AZ27">
        <v>1</v>
      </c>
      <c r="BA27">
        <v>27.74</v>
      </c>
      <c r="BB27">
        <v>1</v>
      </c>
      <c r="BC27">
        <v>1</v>
      </c>
      <c r="BD27" t="s">
        <v>5</v>
      </c>
      <c r="BE27" t="s">
        <v>5</v>
      </c>
      <c r="BF27" t="s">
        <v>5</v>
      </c>
      <c r="BG27" t="s">
        <v>5</v>
      </c>
      <c r="BH27">
        <v>0</v>
      </c>
      <c r="BI27">
        <v>1</v>
      </c>
      <c r="BJ27" t="s">
        <v>40</v>
      </c>
      <c r="BM27">
        <v>13001</v>
      </c>
      <c r="BN27">
        <v>0</v>
      </c>
      <c r="BO27" t="s">
        <v>37</v>
      </c>
      <c r="BP27">
        <v>1</v>
      </c>
      <c r="BQ27">
        <v>2</v>
      </c>
      <c r="BR27">
        <v>0</v>
      </c>
      <c r="BS27">
        <v>27.74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5</v>
      </c>
      <c r="BZ27">
        <v>90</v>
      </c>
      <c r="CA27">
        <v>70</v>
      </c>
      <c r="CF27">
        <v>0</v>
      </c>
      <c r="CG27">
        <v>0</v>
      </c>
      <c r="CM27">
        <v>0</v>
      </c>
      <c r="CN27" t="s">
        <v>317</v>
      </c>
      <c r="CO27">
        <v>0</v>
      </c>
      <c r="CP27">
        <f t="shared" si="29"/>
        <v>588</v>
      </c>
      <c r="CQ27">
        <f t="shared" si="30"/>
        <v>0</v>
      </c>
      <c r="CR27">
        <f t="shared" si="31"/>
        <v>0</v>
      </c>
      <c r="CS27">
        <f t="shared" si="32"/>
        <v>0</v>
      </c>
      <c r="CT27">
        <f t="shared" si="33"/>
        <v>244.99968000000001</v>
      </c>
      <c r="CU27">
        <f t="shared" si="34"/>
        <v>0</v>
      </c>
      <c r="CV27">
        <f t="shared" si="35"/>
        <v>1.0349999999999999</v>
      </c>
      <c r="CW27">
        <f t="shared" si="36"/>
        <v>0</v>
      </c>
      <c r="CX27">
        <f t="shared" si="37"/>
        <v>0</v>
      </c>
      <c r="CY27">
        <f t="shared" si="38"/>
        <v>405.72</v>
      </c>
      <c r="CZ27">
        <f t="shared" si="39"/>
        <v>282.24</v>
      </c>
      <c r="DC27" t="s">
        <v>5</v>
      </c>
      <c r="DD27" t="s">
        <v>5</v>
      </c>
      <c r="DE27" t="s">
        <v>17</v>
      </c>
      <c r="DF27" t="s">
        <v>17</v>
      </c>
      <c r="DG27" t="s">
        <v>18</v>
      </c>
      <c r="DH27" t="s">
        <v>5</v>
      </c>
      <c r="DI27" t="s">
        <v>18</v>
      </c>
      <c r="DJ27" t="s">
        <v>17</v>
      </c>
      <c r="DK27" t="s">
        <v>5</v>
      </c>
      <c r="DL27" t="s">
        <v>5</v>
      </c>
      <c r="DM27" t="s">
        <v>5</v>
      </c>
      <c r="DN27">
        <v>0</v>
      </c>
      <c r="DO27">
        <v>0</v>
      </c>
      <c r="DP27">
        <v>1</v>
      </c>
      <c r="DQ27">
        <v>1</v>
      </c>
      <c r="DU27">
        <v>1005</v>
      </c>
      <c r="DV27" t="s">
        <v>39</v>
      </c>
      <c r="DW27" t="s">
        <v>39</v>
      </c>
      <c r="DX27">
        <v>1</v>
      </c>
      <c r="EE27">
        <v>38031008</v>
      </c>
      <c r="EF27">
        <v>2</v>
      </c>
      <c r="EG27" t="s">
        <v>19</v>
      </c>
      <c r="EH27">
        <v>0</v>
      </c>
      <c r="EI27" t="s">
        <v>5</v>
      </c>
      <c r="EJ27">
        <v>1</v>
      </c>
      <c r="EK27">
        <v>13001</v>
      </c>
      <c r="EL27" t="s">
        <v>41</v>
      </c>
      <c r="EM27" t="s">
        <v>42</v>
      </c>
      <c r="EO27" t="s">
        <v>22</v>
      </c>
      <c r="EQ27">
        <v>0</v>
      </c>
      <c r="ER27">
        <v>7.68</v>
      </c>
      <c r="ES27">
        <v>0</v>
      </c>
      <c r="ET27">
        <v>0</v>
      </c>
      <c r="EU27">
        <v>0</v>
      </c>
      <c r="EV27">
        <v>7.68</v>
      </c>
      <c r="EW27">
        <v>0.9</v>
      </c>
      <c r="EX27">
        <v>0</v>
      </c>
      <c r="EY27">
        <v>0</v>
      </c>
      <c r="FQ27">
        <v>0</v>
      </c>
      <c r="FR27">
        <f t="shared" si="40"/>
        <v>0</v>
      </c>
      <c r="FS27">
        <v>0</v>
      </c>
      <c r="FT27" t="s">
        <v>23</v>
      </c>
      <c r="FU27" t="s">
        <v>24</v>
      </c>
      <c r="FV27" t="s">
        <v>24</v>
      </c>
      <c r="FW27" t="s">
        <v>25</v>
      </c>
      <c r="FX27">
        <v>81</v>
      </c>
      <c r="FY27">
        <v>59.5</v>
      </c>
      <c r="GA27" t="s">
        <v>5</v>
      </c>
      <c r="GD27">
        <v>0</v>
      </c>
      <c r="GF27">
        <v>2135071553</v>
      </c>
      <c r="GG27">
        <v>2</v>
      </c>
      <c r="GH27">
        <v>1</v>
      </c>
      <c r="GI27">
        <v>2</v>
      </c>
      <c r="GJ27">
        <v>0</v>
      </c>
      <c r="GK27">
        <f>ROUND(R27*(R12)/100,2)</f>
        <v>0</v>
      </c>
      <c r="GL27">
        <f t="shared" si="41"/>
        <v>0</v>
      </c>
      <c r="GM27">
        <f t="shared" si="42"/>
        <v>1275.96</v>
      </c>
      <c r="GN27">
        <f t="shared" si="43"/>
        <v>1275.96</v>
      </c>
      <c r="GO27">
        <f t="shared" si="44"/>
        <v>0</v>
      </c>
      <c r="GP27">
        <f t="shared" si="45"/>
        <v>0</v>
      </c>
      <c r="GR27">
        <v>0</v>
      </c>
      <c r="GS27">
        <v>3</v>
      </c>
      <c r="GT27">
        <v>0</v>
      </c>
      <c r="GU27" t="s">
        <v>5</v>
      </c>
      <c r="GV27">
        <f t="shared" si="46"/>
        <v>0</v>
      </c>
      <c r="GW27">
        <v>1</v>
      </c>
      <c r="GX27">
        <f t="shared" si="47"/>
        <v>0</v>
      </c>
      <c r="HA27">
        <v>0</v>
      </c>
      <c r="HB27">
        <v>0</v>
      </c>
      <c r="IK27">
        <v>0</v>
      </c>
    </row>
    <row r="28" spans="1:245" x14ac:dyDescent="0.35">
      <c r="A28">
        <v>17</v>
      </c>
      <c r="B28">
        <v>1</v>
      </c>
      <c r="C28">
        <f>ROW(SmtRes!A13)</f>
        <v>13</v>
      </c>
      <c r="D28">
        <f>ROW(EtalonRes!A13)</f>
        <v>13</v>
      </c>
      <c r="E28" t="s">
        <v>43</v>
      </c>
      <c r="F28" t="s">
        <v>44</v>
      </c>
      <c r="G28" t="s">
        <v>45</v>
      </c>
      <c r="H28" t="s">
        <v>15</v>
      </c>
      <c r="I28">
        <v>2.4</v>
      </c>
      <c r="J28">
        <v>0</v>
      </c>
      <c r="O28">
        <f t="shared" si="14"/>
        <v>12098.93</v>
      </c>
      <c r="P28">
        <f t="shared" si="15"/>
        <v>21.43</v>
      </c>
      <c r="Q28">
        <f t="shared" si="16"/>
        <v>57.2</v>
      </c>
      <c r="R28">
        <f t="shared" si="17"/>
        <v>30.79</v>
      </c>
      <c r="S28">
        <f t="shared" si="18"/>
        <v>12020.3</v>
      </c>
      <c r="T28">
        <f t="shared" si="19"/>
        <v>0</v>
      </c>
      <c r="U28">
        <f t="shared" si="20"/>
        <v>45.043199999999992</v>
      </c>
      <c r="V28">
        <f t="shared" si="21"/>
        <v>0.09</v>
      </c>
      <c r="W28">
        <f t="shared" si="22"/>
        <v>0</v>
      </c>
      <c r="X28">
        <f t="shared" si="23"/>
        <v>9640.8700000000008</v>
      </c>
      <c r="Y28">
        <f t="shared" si="24"/>
        <v>4458.8999999999996</v>
      </c>
      <c r="AA28">
        <v>45348361</v>
      </c>
      <c r="AB28">
        <f t="shared" si="25"/>
        <v>182.935</v>
      </c>
      <c r="AC28">
        <f t="shared" si="26"/>
        <v>0.36</v>
      </c>
      <c r="AD28">
        <f>ROUND(((((ET28*1.25))-((EU28*1.25)))+AE28),6)</f>
        <v>2.0249999999999999</v>
      </c>
      <c r="AE28">
        <f>ROUND(((EU28*1.25)),6)</f>
        <v>0.46250000000000002</v>
      </c>
      <c r="AF28">
        <f>ROUND(((EV28*1.15)),6)</f>
        <v>180.55</v>
      </c>
      <c r="AG28">
        <f t="shared" si="27"/>
        <v>0</v>
      </c>
      <c r="AH28">
        <f>((EW28*1.15))</f>
        <v>18.767999999999997</v>
      </c>
      <c r="AI28">
        <f>((EX28*1.25))</f>
        <v>3.7499999999999999E-2</v>
      </c>
      <c r="AJ28">
        <f t="shared" si="28"/>
        <v>0</v>
      </c>
      <c r="AK28">
        <v>158.97999999999999</v>
      </c>
      <c r="AL28">
        <v>0.36</v>
      </c>
      <c r="AM28">
        <v>1.62</v>
      </c>
      <c r="AN28">
        <v>0.37</v>
      </c>
      <c r="AO28">
        <v>157</v>
      </c>
      <c r="AP28">
        <v>0</v>
      </c>
      <c r="AQ28">
        <v>16.32</v>
      </c>
      <c r="AR28">
        <v>0.03</v>
      </c>
      <c r="AS28">
        <v>0</v>
      </c>
      <c r="AT28">
        <v>80</v>
      </c>
      <c r="AU28">
        <v>37</v>
      </c>
      <c r="AV28">
        <v>1</v>
      </c>
      <c r="AW28">
        <v>1</v>
      </c>
      <c r="AZ28">
        <v>1</v>
      </c>
      <c r="BA28">
        <v>27.74</v>
      </c>
      <c r="BB28">
        <v>11.77</v>
      </c>
      <c r="BC28">
        <v>24.8</v>
      </c>
      <c r="BD28" t="s">
        <v>5</v>
      </c>
      <c r="BE28" t="s">
        <v>5</v>
      </c>
      <c r="BF28" t="s">
        <v>5</v>
      </c>
      <c r="BG28" t="s">
        <v>5</v>
      </c>
      <c r="BH28">
        <v>0</v>
      </c>
      <c r="BI28">
        <v>1</v>
      </c>
      <c r="BJ28" t="s">
        <v>46</v>
      </c>
      <c r="BM28">
        <v>15001</v>
      </c>
      <c r="BN28">
        <v>0</v>
      </c>
      <c r="BO28" t="s">
        <v>44</v>
      </c>
      <c r="BP28">
        <v>1</v>
      </c>
      <c r="BQ28">
        <v>2</v>
      </c>
      <c r="BR28">
        <v>0</v>
      </c>
      <c r="BS28">
        <v>27.74</v>
      </c>
      <c r="BT28">
        <v>1</v>
      </c>
      <c r="BU28">
        <v>1</v>
      </c>
      <c r="BV28">
        <v>1</v>
      </c>
      <c r="BW28">
        <v>1</v>
      </c>
      <c r="BX28">
        <v>1</v>
      </c>
      <c r="BY28" t="s">
        <v>5</v>
      </c>
      <c r="BZ28">
        <v>105</v>
      </c>
      <c r="CA28">
        <v>55</v>
      </c>
      <c r="CF28">
        <v>0</v>
      </c>
      <c r="CG28">
        <v>0</v>
      </c>
      <c r="CM28">
        <v>0</v>
      </c>
      <c r="CN28" t="s">
        <v>317</v>
      </c>
      <c r="CO28">
        <v>0</v>
      </c>
      <c r="CP28">
        <f t="shared" si="29"/>
        <v>12098.929999999998</v>
      </c>
      <c r="CQ28">
        <f t="shared" si="30"/>
        <v>8.927999999999999</v>
      </c>
      <c r="CR28">
        <f t="shared" si="31"/>
        <v>23.834249999999997</v>
      </c>
      <c r="CS28">
        <f t="shared" si="32"/>
        <v>12.829750000000001</v>
      </c>
      <c r="CT28">
        <f t="shared" si="33"/>
        <v>5008.4570000000003</v>
      </c>
      <c r="CU28">
        <f t="shared" si="34"/>
        <v>0</v>
      </c>
      <c r="CV28">
        <f t="shared" si="35"/>
        <v>18.767999999999997</v>
      </c>
      <c r="CW28">
        <f t="shared" si="36"/>
        <v>3.7499999999999999E-2</v>
      </c>
      <c r="CX28">
        <f t="shared" si="37"/>
        <v>0</v>
      </c>
      <c r="CY28">
        <f t="shared" si="38"/>
        <v>9640.8719999999994</v>
      </c>
      <c r="CZ28">
        <f t="shared" si="39"/>
        <v>4458.9032999999999</v>
      </c>
      <c r="DC28" t="s">
        <v>5</v>
      </c>
      <c r="DD28" t="s">
        <v>5</v>
      </c>
      <c r="DE28" t="s">
        <v>17</v>
      </c>
      <c r="DF28" t="s">
        <v>17</v>
      </c>
      <c r="DG28" t="s">
        <v>18</v>
      </c>
      <c r="DH28" t="s">
        <v>5</v>
      </c>
      <c r="DI28" t="s">
        <v>18</v>
      </c>
      <c r="DJ28" t="s">
        <v>17</v>
      </c>
      <c r="DK28" t="s">
        <v>5</v>
      </c>
      <c r="DL28" t="s">
        <v>5</v>
      </c>
      <c r="DM28" t="s">
        <v>5</v>
      </c>
      <c r="DN28">
        <v>0</v>
      </c>
      <c r="DO28">
        <v>0</v>
      </c>
      <c r="DP28">
        <v>1</v>
      </c>
      <c r="DQ28">
        <v>1</v>
      </c>
      <c r="DU28">
        <v>1005</v>
      </c>
      <c r="DV28" t="s">
        <v>15</v>
      </c>
      <c r="DW28" t="s">
        <v>15</v>
      </c>
      <c r="DX28">
        <v>100</v>
      </c>
      <c r="EE28">
        <v>38031031</v>
      </c>
      <c r="EF28">
        <v>2</v>
      </c>
      <c r="EG28" t="s">
        <v>19</v>
      </c>
      <c r="EH28">
        <v>0</v>
      </c>
      <c r="EI28" t="s">
        <v>5</v>
      </c>
      <c r="EJ28">
        <v>1</v>
      </c>
      <c r="EK28">
        <v>15001</v>
      </c>
      <c r="EL28" t="s">
        <v>47</v>
      </c>
      <c r="EM28" t="s">
        <v>48</v>
      </c>
      <c r="EO28" t="s">
        <v>22</v>
      </c>
      <c r="EQ28">
        <v>0</v>
      </c>
      <c r="ER28">
        <v>158.97999999999999</v>
      </c>
      <c r="ES28">
        <v>0.36</v>
      </c>
      <c r="ET28">
        <v>1.62</v>
      </c>
      <c r="EU28">
        <v>0.37</v>
      </c>
      <c r="EV28">
        <v>157</v>
      </c>
      <c r="EW28">
        <v>16.32</v>
      </c>
      <c r="EX28">
        <v>0.03</v>
      </c>
      <c r="EY28">
        <v>0</v>
      </c>
      <c r="FQ28">
        <v>0</v>
      </c>
      <c r="FR28">
        <f t="shared" si="40"/>
        <v>0</v>
      </c>
      <c r="FS28">
        <v>0</v>
      </c>
      <c r="FT28" t="s">
        <v>23</v>
      </c>
      <c r="FU28" t="s">
        <v>24</v>
      </c>
      <c r="FV28" t="s">
        <v>24</v>
      </c>
      <c r="FW28" t="s">
        <v>25</v>
      </c>
      <c r="FX28">
        <v>94.5</v>
      </c>
      <c r="FY28">
        <v>46.75</v>
      </c>
      <c r="GA28" t="s">
        <v>5</v>
      </c>
      <c r="GD28">
        <v>0</v>
      </c>
      <c r="GF28">
        <v>1512014446</v>
      </c>
      <c r="GG28">
        <v>2</v>
      </c>
      <c r="GH28">
        <v>1</v>
      </c>
      <c r="GI28">
        <v>2</v>
      </c>
      <c r="GJ28">
        <v>0</v>
      </c>
      <c r="GK28">
        <f>ROUND(R28*(R12)/100,2)</f>
        <v>0</v>
      </c>
      <c r="GL28">
        <f t="shared" si="41"/>
        <v>0</v>
      </c>
      <c r="GM28">
        <f t="shared" si="42"/>
        <v>26198.7</v>
      </c>
      <c r="GN28">
        <f t="shared" si="43"/>
        <v>26198.7</v>
      </c>
      <c r="GO28">
        <f t="shared" si="44"/>
        <v>0</v>
      </c>
      <c r="GP28">
        <f t="shared" si="45"/>
        <v>0</v>
      </c>
      <c r="GR28">
        <v>0</v>
      </c>
      <c r="GS28">
        <v>3</v>
      </c>
      <c r="GT28">
        <v>0</v>
      </c>
      <c r="GU28" t="s">
        <v>5</v>
      </c>
      <c r="GV28">
        <f t="shared" si="46"/>
        <v>0</v>
      </c>
      <c r="GW28">
        <v>1</v>
      </c>
      <c r="GX28">
        <f t="shared" si="47"/>
        <v>0</v>
      </c>
      <c r="HA28">
        <v>0</v>
      </c>
      <c r="HB28">
        <v>0</v>
      </c>
      <c r="IK28">
        <v>0</v>
      </c>
    </row>
    <row r="29" spans="1:245" x14ac:dyDescent="0.35">
      <c r="A29">
        <v>18</v>
      </c>
      <c r="B29">
        <v>1</v>
      </c>
      <c r="C29">
        <v>13</v>
      </c>
      <c r="E29" t="s">
        <v>49</v>
      </c>
      <c r="F29" t="s">
        <v>50</v>
      </c>
      <c r="G29" t="s">
        <v>51</v>
      </c>
      <c r="H29" t="s">
        <v>52</v>
      </c>
      <c r="I29">
        <f>I28*J29</f>
        <v>48</v>
      </c>
      <c r="J29">
        <v>20</v>
      </c>
      <c r="O29">
        <f t="shared" si="14"/>
        <v>5135.43</v>
      </c>
      <c r="P29">
        <f t="shared" si="15"/>
        <v>5135.43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45348361</v>
      </c>
      <c r="AB29">
        <f t="shared" si="25"/>
        <v>15.09</v>
      </c>
      <c r="AC29">
        <f t="shared" si="26"/>
        <v>15.09</v>
      </c>
      <c r="AD29">
        <f>ROUND((((ET29)-(EU29))+AE29),6)</f>
        <v>0</v>
      </c>
      <c r="AE29">
        <f>ROUND((EU29),6)</f>
        <v>0</v>
      </c>
      <c r="AF29">
        <f>ROUND((EV29),6)</f>
        <v>0</v>
      </c>
      <c r="AG29">
        <f t="shared" si="27"/>
        <v>0</v>
      </c>
      <c r="AH29">
        <f>(EW29)</f>
        <v>0</v>
      </c>
      <c r="AI29">
        <f>(EX29)</f>
        <v>0</v>
      </c>
      <c r="AJ29">
        <f t="shared" si="28"/>
        <v>0</v>
      </c>
      <c r="AK29">
        <v>15.09</v>
      </c>
      <c r="AL29">
        <v>15.09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80</v>
      </c>
      <c r="AU29">
        <v>37</v>
      </c>
      <c r="AV29">
        <v>1</v>
      </c>
      <c r="AW29">
        <v>1</v>
      </c>
      <c r="AZ29">
        <v>1</v>
      </c>
      <c r="BA29">
        <v>1</v>
      </c>
      <c r="BB29">
        <v>1</v>
      </c>
      <c r="BC29">
        <v>7.09</v>
      </c>
      <c r="BD29" t="s">
        <v>5</v>
      </c>
      <c r="BE29" t="s">
        <v>5</v>
      </c>
      <c r="BF29" t="s">
        <v>5</v>
      </c>
      <c r="BG29" t="s">
        <v>5</v>
      </c>
      <c r="BH29">
        <v>3</v>
      </c>
      <c r="BI29">
        <v>1</v>
      </c>
      <c r="BJ29" t="s">
        <v>53</v>
      </c>
      <c r="BM29">
        <v>15001</v>
      </c>
      <c r="BN29">
        <v>0</v>
      </c>
      <c r="BO29" t="s">
        <v>50</v>
      </c>
      <c r="BP29">
        <v>1</v>
      </c>
      <c r="BQ29">
        <v>2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5</v>
      </c>
      <c r="BZ29">
        <v>105</v>
      </c>
      <c r="CA29">
        <v>55</v>
      </c>
      <c r="CF29">
        <v>0</v>
      </c>
      <c r="CG29">
        <v>0</v>
      </c>
      <c r="CM29">
        <v>0</v>
      </c>
      <c r="CN29" t="s">
        <v>5</v>
      </c>
      <c r="CO29">
        <v>0</v>
      </c>
      <c r="CP29">
        <f t="shared" si="29"/>
        <v>5135.43</v>
      </c>
      <c r="CQ29">
        <f t="shared" si="30"/>
        <v>106.9881</v>
      </c>
      <c r="CR29">
        <f t="shared" si="31"/>
        <v>0</v>
      </c>
      <c r="CS29">
        <f t="shared" si="32"/>
        <v>0</v>
      </c>
      <c r="CT29">
        <f t="shared" si="33"/>
        <v>0</v>
      </c>
      <c r="CU29">
        <f t="shared" si="34"/>
        <v>0</v>
      </c>
      <c r="CV29">
        <f t="shared" si="35"/>
        <v>0</v>
      </c>
      <c r="CW29">
        <f t="shared" si="36"/>
        <v>0</v>
      </c>
      <c r="CX29">
        <f t="shared" si="37"/>
        <v>0</v>
      </c>
      <c r="CY29">
        <f t="shared" si="38"/>
        <v>0</v>
      </c>
      <c r="CZ29">
        <f t="shared" si="39"/>
        <v>0</v>
      </c>
      <c r="DC29" t="s">
        <v>5</v>
      </c>
      <c r="DD29" t="s">
        <v>5</v>
      </c>
      <c r="DE29" t="s">
        <v>5</v>
      </c>
      <c r="DF29" t="s">
        <v>5</v>
      </c>
      <c r="DG29" t="s">
        <v>5</v>
      </c>
      <c r="DH29" t="s">
        <v>5</v>
      </c>
      <c r="DI29" t="s">
        <v>5</v>
      </c>
      <c r="DJ29" t="s">
        <v>5</v>
      </c>
      <c r="DK29" t="s">
        <v>5</v>
      </c>
      <c r="DL29" t="s">
        <v>5</v>
      </c>
      <c r="DM29" t="s">
        <v>5</v>
      </c>
      <c r="DN29">
        <v>0</v>
      </c>
      <c r="DO29">
        <v>0</v>
      </c>
      <c r="DP29">
        <v>1</v>
      </c>
      <c r="DQ29">
        <v>1</v>
      </c>
      <c r="DU29">
        <v>1009</v>
      </c>
      <c r="DV29" t="s">
        <v>52</v>
      </c>
      <c r="DW29" t="s">
        <v>52</v>
      </c>
      <c r="DX29">
        <v>1</v>
      </c>
      <c r="EE29">
        <v>38031031</v>
      </c>
      <c r="EF29">
        <v>2</v>
      </c>
      <c r="EG29" t="s">
        <v>19</v>
      </c>
      <c r="EH29">
        <v>0</v>
      </c>
      <c r="EI29" t="s">
        <v>5</v>
      </c>
      <c r="EJ29">
        <v>1</v>
      </c>
      <c r="EK29">
        <v>15001</v>
      </c>
      <c r="EL29" t="s">
        <v>47</v>
      </c>
      <c r="EM29" t="s">
        <v>48</v>
      </c>
      <c r="EO29" t="s">
        <v>5</v>
      </c>
      <c r="EQ29">
        <v>0</v>
      </c>
      <c r="ER29">
        <v>15.09</v>
      </c>
      <c r="ES29">
        <v>15.09</v>
      </c>
      <c r="ET29">
        <v>0</v>
      </c>
      <c r="EU29">
        <v>0</v>
      </c>
      <c r="EV29">
        <v>0</v>
      </c>
      <c r="EW29">
        <v>0</v>
      </c>
      <c r="EX29">
        <v>0</v>
      </c>
      <c r="FQ29">
        <v>0</v>
      </c>
      <c r="FR29">
        <f t="shared" si="40"/>
        <v>0</v>
      </c>
      <c r="FS29">
        <v>0</v>
      </c>
      <c r="FT29" t="s">
        <v>23</v>
      </c>
      <c r="FU29" t="s">
        <v>24</v>
      </c>
      <c r="FV29" t="s">
        <v>24</v>
      </c>
      <c r="FW29" t="s">
        <v>25</v>
      </c>
      <c r="FX29">
        <v>94.5</v>
      </c>
      <c r="FY29">
        <v>46.75</v>
      </c>
      <c r="GA29" t="s">
        <v>5</v>
      </c>
      <c r="GD29">
        <v>0</v>
      </c>
      <c r="GF29">
        <v>1453462043</v>
      </c>
      <c r="GG29">
        <v>2</v>
      </c>
      <c r="GH29">
        <v>1</v>
      </c>
      <c r="GI29">
        <v>2</v>
      </c>
      <c r="GJ29">
        <v>0</v>
      </c>
      <c r="GK29">
        <f>ROUND(R29*(R12)/100,2)</f>
        <v>0</v>
      </c>
      <c r="GL29">
        <f t="shared" si="41"/>
        <v>0</v>
      </c>
      <c r="GM29">
        <f t="shared" si="42"/>
        <v>5135.43</v>
      </c>
      <c r="GN29">
        <f t="shared" si="43"/>
        <v>5135.43</v>
      </c>
      <c r="GO29">
        <f t="shared" si="44"/>
        <v>0</v>
      </c>
      <c r="GP29">
        <f t="shared" si="45"/>
        <v>0</v>
      </c>
      <c r="GR29">
        <v>0</v>
      </c>
      <c r="GS29">
        <v>3</v>
      </c>
      <c r="GT29">
        <v>0</v>
      </c>
      <c r="GU29" t="s">
        <v>5</v>
      </c>
      <c r="GV29">
        <f t="shared" si="46"/>
        <v>0</v>
      </c>
      <c r="GW29">
        <v>1</v>
      </c>
      <c r="GX29">
        <f t="shared" si="47"/>
        <v>0</v>
      </c>
      <c r="HA29">
        <v>0</v>
      </c>
      <c r="HB29">
        <v>0</v>
      </c>
      <c r="IK29">
        <v>0</v>
      </c>
    </row>
    <row r="30" spans="1:245" x14ac:dyDescent="0.35">
      <c r="A30">
        <v>17</v>
      </c>
      <c r="B30">
        <v>1</v>
      </c>
      <c r="C30">
        <f>ROW(SmtRes!A21)</f>
        <v>21</v>
      </c>
      <c r="D30">
        <f>ROW(EtalonRes!A21)</f>
        <v>21</v>
      </c>
      <c r="E30" t="s">
        <v>54</v>
      </c>
      <c r="F30" t="s">
        <v>55</v>
      </c>
      <c r="G30" t="s">
        <v>56</v>
      </c>
      <c r="H30" t="s">
        <v>15</v>
      </c>
      <c r="I30">
        <v>2.4</v>
      </c>
      <c r="J30">
        <v>0</v>
      </c>
      <c r="O30">
        <f t="shared" si="14"/>
        <v>83869.649999999994</v>
      </c>
      <c r="P30">
        <f t="shared" si="15"/>
        <v>15897.95</v>
      </c>
      <c r="Q30">
        <f t="shared" si="16"/>
        <v>6193.5</v>
      </c>
      <c r="R30">
        <f t="shared" si="17"/>
        <v>4984.88</v>
      </c>
      <c r="S30">
        <f t="shared" si="18"/>
        <v>61778.2</v>
      </c>
      <c r="T30">
        <f t="shared" si="19"/>
        <v>0</v>
      </c>
      <c r="U30">
        <f t="shared" si="20"/>
        <v>236.91839999999996</v>
      </c>
      <c r="V30">
        <f t="shared" si="21"/>
        <v>18.869999999999997</v>
      </c>
      <c r="W30">
        <f t="shared" si="22"/>
        <v>0</v>
      </c>
      <c r="X30">
        <f t="shared" si="23"/>
        <v>53410.46</v>
      </c>
      <c r="Y30">
        <f t="shared" si="24"/>
        <v>24702.34</v>
      </c>
      <c r="AA30">
        <v>45348361</v>
      </c>
      <c r="AB30">
        <f t="shared" si="25"/>
        <v>2187.56</v>
      </c>
      <c r="AC30">
        <f t="shared" si="26"/>
        <v>1130.4000000000001</v>
      </c>
      <c r="AD30">
        <f>ROUND(((((ET30*1.25))-((EU30*1.25)))+AE30),6)</f>
        <v>129.22499999999999</v>
      </c>
      <c r="AE30">
        <f>ROUND(((EU30*1.25)),6)</f>
        <v>74.875</v>
      </c>
      <c r="AF30">
        <f>ROUND(((EV30*1.15)),6)</f>
        <v>927.93499999999995</v>
      </c>
      <c r="AG30">
        <f t="shared" si="27"/>
        <v>0</v>
      </c>
      <c r="AH30">
        <f>((EW30*1.15))</f>
        <v>98.715999999999994</v>
      </c>
      <c r="AI30">
        <f>((EX30*1.25))</f>
        <v>7.8624999999999998</v>
      </c>
      <c r="AJ30">
        <f t="shared" si="28"/>
        <v>0</v>
      </c>
      <c r="AK30">
        <v>2040.68</v>
      </c>
      <c r="AL30">
        <v>1130.4000000000001</v>
      </c>
      <c r="AM30">
        <v>103.38</v>
      </c>
      <c r="AN30">
        <v>59.9</v>
      </c>
      <c r="AO30">
        <v>806.9</v>
      </c>
      <c r="AP30">
        <v>0</v>
      </c>
      <c r="AQ30">
        <v>85.84</v>
      </c>
      <c r="AR30">
        <v>6.29</v>
      </c>
      <c r="AS30">
        <v>0</v>
      </c>
      <c r="AT30">
        <v>80</v>
      </c>
      <c r="AU30">
        <v>37</v>
      </c>
      <c r="AV30">
        <v>1</v>
      </c>
      <c r="AW30">
        <v>1</v>
      </c>
      <c r="AZ30">
        <v>1</v>
      </c>
      <c r="BA30">
        <v>27.74</v>
      </c>
      <c r="BB30">
        <v>19.97</v>
      </c>
      <c r="BC30">
        <v>5.86</v>
      </c>
      <c r="BD30" t="s">
        <v>5</v>
      </c>
      <c r="BE30" t="s">
        <v>5</v>
      </c>
      <c r="BF30" t="s">
        <v>5</v>
      </c>
      <c r="BG30" t="s">
        <v>5</v>
      </c>
      <c r="BH30">
        <v>0</v>
      </c>
      <c r="BI30">
        <v>1</v>
      </c>
      <c r="BJ30" t="s">
        <v>57</v>
      </c>
      <c r="BM30">
        <v>15001</v>
      </c>
      <c r="BN30">
        <v>0</v>
      </c>
      <c r="BO30" t="s">
        <v>55</v>
      </c>
      <c r="BP30">
        <v>1</v>
      </c>
      <c r="BQ30">
        <v>2</v>
      </c>
      <c r="BR30">
        <v>0</v>
      </c>
      <c r="BS30">
        <v>27.74</v>
      </c>
      <c r="BT30">
        <v>1</v>
      </c>
      <c r="BU30">
        <v>1</v>
      </c>
      <c r="BV30">
        <v>1</v>
      </c>
      <c r="BW30">
        <v>1</v>
      </c>
      <c r="BX30">
        <v>1</v>
      </c>
      <c r="BY30" t="s">
        <v>5</v>
      </c>
      <c r="BZ30">
        <v>105</v>
      </c>
      <c r="CA30">
        <v>55</v>
      </c>
      <c r="CF30">
        <v>0</v>
      </c>
      <c r="CG30">
        <v>0</v>
      </c>
      <c r="CM30">
        <v>0</v>
      </c>
      <c r="CN30" t="s">
        <v>317</v>
      </c>
      <c r="CO30">
        <v>0</v>
      </c>
      <c r="CP30">
        <f t="shared" si="29"/>
        <v>83869.649999999994</v>
      </c>
      <c r="CQ30">
        <f t="shared" si="30"/>
        <v>6624.1440000000011</v>
      </c>
      <c r="CR30">
        <f t="shared" si="31"/>
        <v>2580.6232499999996</v>
      </c>
      <c r="CS30">
        <f t="shared" si="32"/>
        <v>2077.0324999999998</v>
      </c>
      <c r="CT30">
        <f t="shared" si="33"/>
        <v>25740.916899999997</v>
      </c>
      <c r="CU30">
        <f t="shared" si="34"/>
        <v>0</v>
      </c>
      <c r="CV30">
        <f t="shared" si="35"/>
        <v>98.715999999999994</v>
      </c>
      <c r="CW30">
        <f t="shared" si="36"/>
        <v>7.8624999999999998</v>
      </c>
      <c r="CX30">
        <f t="shared" si="37"/>
        <v>0</v>
      </c>
      <c r="CY30">
        <f t="shared" si="38"/>
        <v>53410.464000000007</v>
      </c>
      <c r="CZ30">
        <f t="shared" si="39"/>
        <v>24702.339599999999</v>
      </c>
      <c r="DC30" t="s">
        <v>5</v>
      </c>
      <c r="DD30" t="s">
        <v>5</v>
      </c>
      <c r="DE30" t="s">
        <v>17</v>
      </c>
      <c r="DF30" t="s">
        <v>17</v>
      </c>
      <c r="DG30" t="s">
        <v>18</v>
      </c>
      <c r="DH30" t="s">
        <v>5</v>
      </c>
      <c r="DI30" t="s">
        <v>18</v>
      </c>
      <c r="DJ30" t="s">
        <v>17</v>
      </c>
      <c r="DK30" t="s">
        <v>5</v>
      </c>
      <c r="DL30" t="s">
        <v>5</v>
      </c>
      <c r="DM30" t="s">
        <v>5</v>
      </c>
      <c r="DN30">
        <v>0</v>
      </c>
      <c r="DO30">
        <v>0</v>
      </c>
      <c r="DP30">
        <v>1</v>
      </c>
      <c r="DQ30">
        <v>1</v>
      </c>
      <c r="DU30">
        <v>1005</v>
      </c>
      <c r="DV30" t="s">
        <v>15</v>
      </c>
      <c r="DW30" t="s">
        <v>15</v>
      </c>
      <c r="DX30">
        <v>100</v>
      </c>
      <c r="EE30">
        <v>38031031</v>
      </c>
      <c r="EF30">
        <v>2</v>
      </c>
      <c r="EG30" t="s">
        <v>19</v>
      </c>
      <c r="EH30">
        <v>0</v>
      </c>
      <c r="EI30" t="s">
        <v>5</v>
      </c>
      <c r="EJ30">
        <v>1</v>
      </c>
      <c r="EK30">
        <v>15001</v>
      </c>
      <c r="EL30" t="s">
        <v>47</v>
      </c>
      <c r="EM30" t="s">
        <v>48</v>
      </c>
      <c r="EO30" t="s">
        <v>22</v>
      </c>
      <c r="EQ30">
        <v>0</v>
      </c>
      <c r="ER30">
        <v>2040.68</v>
      </c>
      <c r="ES30">
        <v>1130.4000000000001</v>
      </c>
      <c r="ET30">
        <v>103.38</v>
      </c>
      <c r="EU30">
        <v>59.9</v>
      </c>
      <c r="EV30">
        <v>806.9</v>
      </c>
      <c r="EW30">
        <v>85.84</v>
      </c>
      <c r="EX30">
        <v>6.29</v>
      </c>
      <c r="EY30">
        <v>0</v>
      </c>
      <c r="FQ30">
        <v>0</v>
      </c>
      <c r="FR30">
        <f t="shared" si="40"/>
        <v>0</v>
      </c>
      <c r="FS30">
        <v>0</v>
      </c>
      <c r="FT30" t="s">
        <v>23</v>
      </c>
      <c r="FU30" t="s">
        <v>24</v>
      </c>
      <c r="FV30" t="s">
        <v>24</v>
      </c>
      <c r="FW30" t="s">
        <v>25</v>
      </c>
      <c r="FX30">
        <v>94.5</v>
      </c>
      <c r="FY30">
        <v>46.75</v>
      </c>
      <c r="GA30" t="s">
        <v>5</v>
      </c>
      <c r="GD30">
        <v>0</v>
      </c>
      <c r="GF30">
        <v>-2005265540</v>
      </c>
      <c r="GG30">
        <v>2</v>
      </c>
      <c r="GH30">
        <v>1</v>
      </c>
      <c r="GI30">
        <v>2</v>
      </c>
      <c r="GJ30">
        <v>0</v>
      </c>
      <c r="GK30">
        <f>ROUND(R30*(R12)/100,2)</f>
        <v>0</v>
      </c>
      <c r="GL30">
        <f t="shared" si="41"/>
        <v>0</v>
      </c>
      <c r="GM30">
        <f t="shared" si="42"/>
        <v>161982.45000000001</v>
      </c>
      <c r="GN30">
        <f t="shared" si="43"/>
        <v>161982.45000000001</v>
      </c>
      <c r="GO30">
        <f t="shared" si="44"/>
        <v>0</v>
      </c>
      <c r="GP30">
        <f t="shared" si="45"/>
        <v>0</v>
      </c>
      <c r="GR30">
        <v>0</v>
      </c>
      <c r="GS30">
        <v>3</v>
      </c>
      <c r="GT30">
        <v>0</v>
      </c>
      <c r="GU30" t="s">
        <v>5</v>
      </c>
      <c r="GV30">
        <f t="shared" si="46"/>
        <v>0</v>
      </c>
      <c r="GW30">
        <v>1</v>
      </c>
      <c r="GX30">
        <f t="shared" si="47"/>
        <v>0</v>
      </c>
      <c r="HA30">
        <v>0</v>
      </c>
      <c r="HB30">
        <v>0</v>
      </c>
      <c r="IK30">
        <v>0</v>
      </c>
    </row>
    <row r="31" spans="1:245" x14ac:dyDescent="0.35">
      <c r="A31">
        <v>17</v>
      </c>
      <c r="B31">
        <v>1</v>
      </c>
      <c r="C31">
        <f>ROW(SmtRes!A27)</f>
        <v>27</v>
      </c>
      <c r="D31">
        <f>ROW(EtalonRes!A27)</f>
        <v>27</v>
      </c>
      <c r="E31" t="s">
        <v>58</v>
      </c>
      <c r="F31" t="s">
        <v>44</v>
      </c>
      <c r="G31" t="s">
        <v>45</v>
      </c>
      <c r="H31" t="s">
        <v>15</v>
      </c>
      <c r="I31">
        <v>2.4</v>
      </c>
      <c r="J31">
        <v>0</v>
      </c>
      <c r="O31">
        <f t="shared" si="14"/>
        <v>12098.93</v>
      </c>
      <c r="P31">
        <f t="shared" si="15"/>
        <v>21.43</v>
      </c>
      <c r="Q31">
        <f t="shared" si="16"/>
        <v>57.2</v>
      </c>
      <c r="R31">
        <f t="shared" si="17"/>
        <v>30.79</v>
      </c>
      <c r="S31">
        <f t="shared" si="18"/>
        <v>12020.3</v>
      </c>
      <c r="T31">
        <f t="shared" si="19"/>
        <v>0</v>
      </c>
      <c r="U31">
        <f t="shared" si="20"/>
        <v>45.043199999999992</v>
      </c>
      <c r="V31">
        <f t="shared" si="21"/>
        <v>0.09</v>
      </c>
      <c r="W31">
        <f t="shared" si="22"/>
        <v>0</v>
      </c>
      <c r="X31">
        <f t="shared" si="23"/>
        <v>9640.8700000000008</v>
      </c>
      <c r="Y31">
        <f t="shared" si="24"/>
        <v>4458.8999999999996</v>
      </c>
      <c r="AA31">
        <v>45348361</v>
      </c>
      <c r="AB31">
        <f t="shared" si="25"/>
        <v>182.935</v>
      </c>
      <c r="AC31">
        <f t="shared" si="26"/>
        <v>0.36</v>
      </c>
      <c r="AD31">
        <f>ROUND(((((ET31*1.25))-((EU31*1.25)))+AE31),6)</f>
        <v>2.0249999999999999</v>
      </c>
      <c r="AE31">
        <f>ROUND(((EU31*1.25)),6)</f>
        <v>0.46250000000000002</v>
      </c>
      <c r="AF31">
        <f>ROUND(((EV31*1.15)),6)</f>
        <v>180.55</v>
      </c>
      <c r="AG31">
        <f t="shared" si="27"/>
        <v>0</v>
      </c>
      <c r="AH31">
        <f>((EW31*1.15))</f>
        <v>18.767999999999997</v>
      </c>
      <c r="AI31">
        <f>((EX31*1.25))</f>
        <v>3.7499999999999999E-2</v>
      </c>
      <c r="AJ31">
        <f t="shared" si="28"/>
        <v>0</v>
      </c>
      <c r="AK31">
        <v>158.97999999999999</v>
      </c>
      <c r="AL31">
        <v>0.36</v>
      </c>
      <c r="AM31">
        <v>1.62</v>
      </c>
      <c r="AN31">
        <v>0.37</v>
      </c>
      <c r="AO31">
        <v>157</v>
      </c>
      <c r="AP31">
        <v>0</v>
      </c>
      <c r="AQ31">
        <v>16.32</v>
      </c>
      <c r="AR31">
        <v>0.03</v>
      </c>
      <c r="AS31">
        <v>0</v>
      </c>
      <c r="AT31">
        <v>80</v>
      </c>
      <c r="AU31">
        <v>37</v>
      </c>
      <c r="AV31">
        <v>1</v>
      </c>
      <c r="AW31">
        <v>1</v>
      </c>
      <c r="AZ31">
        <v>1</v>
      </c>
      <c r="BA31">
        <v>27.74</v>
      </c>
      <c r="BB31">
        <v>11.77</v>
      </c>
      <c r="BC31">
        <v>24.8</v>
      </c>
      <c r="BD31" t="s">
        <v>5</v>
      </c>
      <c r="BE31" t="s">
        <v>5</v>
      </c>
      <c r="BF31" t="s">
        <v>5</v>
      </c>
      <c r="BG31" t="s">
        <v>5</v>
      </c>
      <c r="BH31">
        <v>0</v>
      </c>
      <c r="BI31">
        <v>1</v>
      </c>
      <c r="BJ31" t="s">
        <v>46</v>
      </c>
      <c r="BM31">
        <v>15001</v>
      </c>
      <c r="BN31">
        <v>0</v>
      </c>
      <c r="BO31" t="s">
        <v>44</v>
      </c>
      <c r="BP31">
        <v>1</v>
      </c>
      <c r="BQ31">
        <v>2</v>
      </c>
      <c r="BR31">
        <v>0</v>
      </c>
      <c r="BS31">
        <v>27.74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5</v>
      </c>
      <c r="BZ31">
        <v>105</v>
      </c>
      <c r="CA31">
        <v>55</v>
      </c>
      <c r="CF31">
        <v>0</v>
      </c>
      <c r="CG31">
        <v>0</v>
      </c>
      <c r="CM31">
        <v>0</v>
      </c>
      <c r="CN31" t="s">
        <v>317</v>
      </c>
      <c r="CO31">
        <v>0</v>
      </c>
      <c r="CP31">
        <f t="shared" si="29"/>
        <v>12098.929999999998</v>
      </c>
      <c r="CQ31">
        <f t="shared" si="30"/>
        <v>8.927999999999999</v>
      </c>
      <c r="CR31">
        <f t="shared" si="31"/>
        <v>23.834249999999997</v>
      </c>
      <c r="CS31">
        <f t="shared" si="32"/>
        <v>12.829750000000001</v>
      </c>
      <c r="CT31">
        <f t="shared" si="33"/>
        <v>5008.4570000000003</v>
      </c>
      <c r="CU31">
        <f t="shared" si="34"/>
        <v>0</v>
      </c>
      <c r="CV31">
        <f t="shared" si="35"/>
        <v>18.767999999999997</v>
      </c>
      <c r="CW31">
        <f t="shared" si="36"/>
        <v>3.7499999999999999E-2</v>
      </c>
      <c r="CX31">
        <f t="shared" si="37"/>
        <v>0</v>
      </c>
      <c r="CY31">
        <f t="shared" si="38"/>
        <v>9640.8719999999994</v>
      </c>
      <c r="CZ31">
        <f t="shared" si="39"/>
        <v>4458.9032999999999</v>
      </c>
      <c r="DC31" t="s">
        <v>5</v>
      </c>
      <c r="DD31" t="s">
        <v>5</v>
      </c>
      <c r="DE31" t="s">
        <v>17</v>
      </c>
      <c r="DF31" t="s">
        <v>17</v>
      </c>
      <c r="DG31" t="s">
        <v>18</v>
      </c>
      <c r="DH31" t="s">
        <v>5</v>
      </c>
      <c r="DI31" t="s">
        <v>18</v>
      </c>
      <c r="DJ31" t="s">
        <v>17</v>
      </c>
      <c r="DK31" t="s">
        <v>5</v>
      </c>
      <c r="DL31" t="s">
        <v>5</v>
      </c>
      <c r="DM31" t="s">
        <v>5</v>
      </c>
      <c r="DN31">
        <v>0</v>
      </c>
      <c r="DO31">
        <v>0</v>
      </c>
      <c r="DP31">
        <v>1</v>
      </c>
      <c r="DQ31">
        <v>1</v>
      </c>
      <c r="DU31">
        <v>1005</v>
      </c>
      <c r="DV31" t="s">
        <v>15</v>
      </c>
      <c r="DW31" t="s">
        <v>15</v>
      </c>
      <c r="DX31">
        <v>100</v>
      </c>
      <c r="EE31">
        <v>38031031</v>
      </c>
      <c r="EF31">
        <v>2</v>
      </c>
      <c r="EG31" t="s">
        <v>19</v>
      </c>
      <c r="EH31">
        <v>0</v>
      </c>
      <c r="EI31" t="s">
        <v>5</v>
      </c>
      <c r="EJ31">
        <v>1</v>
      </c>
      <c r="EK31">
        <v>15001</v>
      </c>
      <c r="EL31" t="s">
        <v>47</v>
      </c>
      <c r="EM31" t="s">
        <v>48</v>
      </c>
      <c r="EO31" t="s">
        <v>22</v>
      </c>
      <c r="EQ31">
        <v>0</v>
      </c>
      <c r="ER31">
        <v>158.97999999999999</v>
      </c>
      <c r="ES31">
        <v>0.36</v>
      </c>
      <c r="ET31">
        <v>1.62</v>
      </c>
      <c r="EU31">
        <v>0.37</v>
      </c>
      <c r="EV31">
        <v>157</v>
      </c>
      <c r="EW31">
        <v>16.32</v>
      </c>
      <c r="EX31">
        <v>0.03</v>
      </c>
      <c r="EY31">
        <v>0</v>
      </c>
      <c r="FQ31">
        <v>0</v>
      </c>
      <c r="FR31">
        <f t="shared" si="40"/>
        <v>0</v>
      </c>
      <c r="FS31">
        <v>0</v>
      </c>
      <c r="FT31" t="s">
        <v>23</v>
      </c>
      <c r="FU31" t="s">
        <v>24</v>
      </c>
      <c r="FV31" t="s">
        <v>24</v>
      </c>
      <c r="FW31" t="s">
        <v>25</v>
      </c>
      <c r="FX31">
        <v>94.5</v>
      </c>
      <c r="FY31">
        <v>46.75</v>
      </c>
      <c r="GA31" t="s">
        <v>5</v>
      </c>
      <c r="GD31">
        <v>0</v>
      </c>
      <c r="GF31">
        <v>1512014446</v>
      </c>
      <c r="GG31">
        <v>2</v>
      </c>
      <c r="GH31">
        <v>1</v>
      </c>
      <c r="GI31">
        <v>2</v>
      </c>
      <c r="GJ31">
        <v>0</v>
      </c>
      <c r="GK31">
        <f>ROUND(R31*(R12)/100,2)</f>
        <v>0</v>
      </c>
      <c r="GL31">
        <f t="shared" si="41"/>
        <v>0</v>
      </c>
      <c r="GM31">
        <f t="shared" si="42"/>
        <v>26198.7</v>
      </c>
      <c r="GN31">
        <f t="shared" si="43"/>
        <v>26198.7</v>
      </c>
      <c r="GO31">
        <f t="shared" si="44"/>
        <v>0</v>
      </c>
      <c r="GP31">
        <f t="shared" si="45"/>
        <v>0</v>
      </c>
      <c r="GR31">
        <v>0</v>
      </c>
      <c r="GS31">
        <v>3</v>
      </c>
      <c r="GT31">
        <v>0</v>
      </c>
      <c r="GU31" t="s">
        <v>5</v>
      </c>
      <c r="GV31">
        <f t="shared" si="46"/>
        <v>0</v>
      </c>
      <c r="GW31">
        <v>1</v>
      </c>
      <c r="GX31">
        <f t="shared" si="47"/>
        <v>0</v>
      </c>
      <c r="HA31">
        <v>0</v>
      </c>
      <c r="HB31">
        <v>0</v>
      </c>
      <c r="IK31">
        <v>0</v>
      </c>
    </row>
    <row r="32" spans="1:245" x14ac:dyDescent="0.35">
      <c r="A32">
        <v>18</v>
      </c>
      <c r="B32">
        <v>1</v>
      </c>
      <c r="C32">
        <v>27</v>
      </c>
      <c r="E32" t="s">
        <v>59</v>
      </c>
      <c r="F32" t="s">
        <v>50</v>
      </c>
      <c r="G32" t="s">
        <v>51</v>
      </c>
      <c r="H32" t="s">
        <v>52</v>
      </c>
      <c r="I32">
        <f>I31*J32</f>
        <v>48</v>
      </c>
      <c r="J32">
        <v>20</v>
      </c>
      <c r="O32">
        <f t="shared" si="14"/>
        <v>5135.43</v>
      </c>
      <c r="P32">
        <f t="shared" si="15"/>
        <v>5135.43</v>
      </c>
      <c r="Q32">
        <f t="shared" si="16"/>
        <v>0</v>
      </c>
      <c r="R32">
        <f t="shared" si="17"/>
        <v>0</v>
      </c>
      <c r="S32">
        <f t="shared" si="18"/>
        <v>0</v>
      </c>
      <c r="T32">
        <f t="shared" si="19"/>
        <v>0</v>
      </c>
      <c r="U32">
        <f t="shared" si="20"/>
        <v>0</v>
      </c>
      <c r="V32">
        <f t="shared" si="21"/>
        <v>0</v>
      </c>
      <c r="W32">
        <f t="shared" si="22"/>
        <v>0</v>
      </c>
      <c r="X32">
        <f t="shared" si="23"/>
        <v>0</v>
      </c>
      <c r="Y32">
        <f t="shared" si="24"/>
        <v>0</v>
      </c>
      <c r="AA32">
        <v>45348361</v>
      </c>
      <c r="AB32">
        <f t="shared" si="25"/>
        <v>15.09</v>
      </c>
      <c r="AC32">
        <f t="shared" si="26"/>
        <v>15.09</v>
      </c>
      <c r="AD32">
        <f>ROUND((((ET32)-(EU32))+AE32),6)</f>
        <v>0</v>
      </c>
      <c r="AE32">
        <f>ROUND((EU32),6)</f>
        <v>0</v>
      </c>
      <c r="AF32">
        <f>ROUND((EV32),6)</f>
        <v>0</v>
      </c>
      <c r="AG32">
        <f t="shared" si="27"/>
        <v>0</v>
      </c>
      <c r="AH32">
        <f>(EW32)</f>
        <v>0</v>
      </c>
      <c r="AI32">
        <f>(EX32)</f>
        <v>0</v>
      </c>
      <c r="AJ32">
        <f t="shared" si="28"/>
        <v>0</v>
      </c>
      <c r="AK32">
        <v>15.09</v>
      </c>
      <c r="AL32">
        <v>15.09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80</v>
      </c>
      <c r="AU32">
        <v>37</v>
      </c>
      <c r="AV32">
        <v>1</v>
      </c>
      <c r="AW32">
        <v>1</v>
      </c>
      <c r="AZ32">
        <v>1</v>
      </c>
      <c r="BA32">
        <v>1</v>
      </c>
      <c r="BB32">
        <v>1</v>
      </c>
      <c r="BC32">
        <v>7.09</v>
      </c>
      <c r="BD32" t="s">
        <v>5</v>
      </c>
      <c r="BE32" t="s">
        <v>5</v>
      </c>
      <c r="BF32" t="s">
        <v>5</v>
      </c>
      <c r="BG32" t="s">
        <v>5</v>
      </c>
      <c r="BH32">
        <v>3</v>
      </c>
      <c r="BI32">
        <v>1</v>
      </c>
      <c r="BJ32" t="s">
        <v>53</v>
      </c>
      <c r="BM32">
        <v>15001</v>
      </c>
      <c r="BN32">
        <v>0</v>
      </c>
      <c r="BO32" t="s">
        <v>50</v>
      </c>
      <c r="BP32">
        <v>1</v>
      </c>
      <c r="BQ32">
        <v>2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BY32" t="s">
        <v>5</v>
      </c>
      <c r="BZ32">
        <v>105</v>
      </c>
      <c r="CA32">
        <v>55</v>
      </c>
      <c r="CF32">
        <v>0</v>
      </c>
      <c r="CG32">
        <v>0</v>
      </c>
      <c r="CM32">
        <v>0</v>
      </c>
      <c r="CN32" t="s">
        <v>5</v>
      </c>
      <c r="CO32">
        <v>0</v>
      </c>
      <c r="CP32">
        <f t="shared" si="29"/>
        <v>5135.43</v>
      </c>
      <c r="CQ32">
        <f t="shared" si="30"/>
        <v>106.9881</v>
      </c>
      <c r="CR32">
        <f t="shared" si="31"/>
        <v>0</v>
      </c>
      <c r="CS32">
        <f t="shared" si="32"/>
        <v>0</v>
      </c>
      <c r="CT32">
        <f t="shared" si="33"/>
        <v>0</v>
      </c>
      <c r="CU32">
        <f t="shared" si="34"/>
        <v>0</v>
      </c>
      <c r="CV32">
        <f t="shared" si="35"/>
        <v>0</v>
      </c>
      <c r="CW32">
        <f t="shared" si="36"/>
        <v>0</v>
      </c>
      <c r="CX32">
        <f t="shared" si="37"/>
        <v>0</v>
      </c>
      <c r="CY32">
        <f t="shared" si="38"/>
        <v>0</v>
      </c>
      <c r="CZ32">
        <f t="shared" si="39"/>
        <v>0</v>
      </c>
      <c r="DC32" t="s">
        <v>5</v>
      </c>
      <c r="DD32" t="s">
        <v>5</v>
      </c>
      <c r="DE32" t="s">
        <v>5</v>
      </c>
      <c r="DF32" t="s">
        <v>5</v>
      </c>
      <c r="DG32" t="s">
        <v>5</v>
      </c>
      <c r="DH32" t="s">
        <v>5</v>
      </c>
      <c r="DI32" t="s">
        <v>5</v>
      </c>
      <c r="DJ32" t="s">
        <v>5</v>
      </c>
      <c r="DK32" t="s">
        <v>5</v>
      </c>
      <c r="DL32" t="s">
        <v>5</v>
      </c>
      <c r="DM32" t="s">
        <v>5</v>
      </c>
      <c r="DN32">
        <v>0</v>
      </c>
      <c r="DO32">
        <v>0</v>
      </c>
      <c r="DP32">
        <v>1</v>
      </c>
      <c r="DQ32">
        <v>1</v>
      </c>
      <c r="DU32">
        <v>1009</v>
      </c>
      <c r="DV32" t="s">
        <v>52</v>
      </c>
      <c r="DW32" t="s">
        <v>52</v>
      </c>
      <c r="DX32">
        <v>1</v>
      </c>
      <c r="EE32">
        <v>38031031</v>
      </c>
      <c r="EF32">
        <v>2</v>
      </c>
      <c r="EG32" t="s">
        <v>19</v>
      </c>
      <c r="EH32">
        <v>0</v>
      </c>
      <c r="EI32" t="s">
        <v>5</v>
      </c>
      <c r="EJ32">
        <v>1</v>
      </c>
      <c r="EK32">
        <v>15001</v>
      </c>
      <c r="EL32" t="s">
        <v>47</v>
      </c>
      <c r="EM32" t="s">
        <v>48</v>
      </c>
      <c r="EO32" t="s">
        <v>5</v>
      </c>
      <c r="EQ32">
        <v>0</v>
      </c>
      <c r="ER32">
        <v>15.09</v>
      </c>
      <c r="ES32">
        <v>15.09</v>
      </c>
      <c r="ET32">
        <v>0</v>
      </c>
      <c r="EU32">
        <v>0</v>
      </c>
      <c r="EV32">
        <v>0</v>
      </c>
      <c r="EW32">
        <v>0</v>
      </c>
      <c r="EX32">
        <v>0</v>
      </c>
      <c r="FQ32">
        <v>0</v>
      </c>
      <c r="FR32">
        <f t="shared" si="40"/>
        <v>0</v>
      </c>
      <c r="FS32">
        <v>0</v>
      </c>
      <c r="FT32" t="s">
        <v>23</v>
      </c>
      <c r="FU32" t="s">
        <v>24</v>
      </c>
      <c r="FV32" t="s">
        <v>24</v>
      </c>
      <c r="FW32" t="s">
        <v>25</v>
      </c>
      <c r="FX32">
        <v>94.5</v>
      </c>
      <c r="FY32">
        <v>46.75</v>
      </c>
      <c r="GA32" t="s">
        <v>5</v>
      </c>
      <c r="GD32">
        <v>0</v>
      </c>
      <c r="GF32">
        <v>1453462043</v>
      </c>
      <c r="GG32">
        <v>2</v>
      </c>
      <c r="GH32">
        <v>1</v>
      </c>
      <c r="GI32">
        <v>2</v>
      </c>
      <c r="GJ32">
        <v>0</v>
      </c>
      <c r="GK32">
        <f>ROUND(R32*(R12)/100,2)</f>
        <v>0</v>
      </c>
      <c r="GL32">
        <f t="shared" si="41"/>
        <v>0</v>
      </c>
      <c r="GM32">
        <f t="shared" si="42"/>
        <v>5135.43</v>
      </c>
      <c r="GN32">
        <f t="shared" si="43"/>
        <v>5135.43</v>
      </c>
      <c r="GO32">
        <f t="shared" si="44"/>
        <v>0</v>
      </c>
      <c r="GP32">
        <f t="shared" si="45"/>
        <v>0</v>
      </c>
      <c r="GR32">
        <v>0</v>
      </c>
      <c r="GS32">
        <v>3</v>
      </c>
      <c r="GT32">
        <v>0</v>
      </c>
      <c r="GU32" t="s">
        <v>5</v>
      </c>
      <c r="GV32">
        <f t="shared" si="46"/>
        <v>0</v>
      </c>
      <c r="GW32">
        <v>1</v>
      </c>
      <c r="GX32">
        <f t="shared" si="47"/>
        <v>0</v>
      </c>
      <c r="HA32">
        <v>0</v>
      </c>
      <c r="HB32">
        <v>0</v>
      </c>
      <c r="IK32">
        <v>0</v>
      </c>
    </row>
    <row r="33" spans="1:245" x14ac:dyDescent="0.35">
      <c r="A33">
        <v>17</v>
      </c>
      <c r="B33">
        <v>1</v>
      </c>
      <c r="C33">
        <f>ROW(SmtRes!A34)</f>
        <v>34</v>
      </c>
      <c r="D33">
        <f>ROW(EtalonRes!A34)</f>
        <v>34</v>
      </c>
      <c r="E33" t="s">
        <v>60</v>
      </c>
      <c r="F33" t="s">
        <v>61</v>
      </c>
      <c r="G33" t="s">
        <v>62</v>
      </c>
      <c r="H33" t="s">
        <v>15</v>
      </c>
      <c r="I33">
        <v>2.4</v>
      </c>
      <c r="J33">
        <v>0</v>
      </c>
      <c r="O33">
        <f t="shared" si="14"/>
        <v>12432.25</v>
      </c>
      <c r="P33">
        <f t="shared" si="15"/>
        <v>3622.86</v>
      </c>
      <c r="Q33">
        <f t="shared" si="16"/>
        <v>79.75</v>
      </c>
      <c r="R33">
        <f t="shared" si="17"/>
        <v>40.78</v>
      </c>
      <c r="S33">
        <f t="shared" si="18"/>
        <v>8729.64</v>
      </c>
      <c r="T33">
        <f t="shared" si="19"/>
        <v>0</v>
      </c>
      <c r="U33">
        <f t="shared" si="20"/>
        <v>33.092399999999998</v>
      </c>
      <c r="V33">
        <f t="shared" si="21"/>
        <v>0.12</v>
      </c>
      <c r="W33">
        <f t="shared" si="22"/>
        <v>0</v>
      </c>
      <c r="X33">
        <f t="shared" si="23"/>
        <v>7016.34</v>
      </c>
      <c r="Y33">
        <f t="shared" si="24"/>
        <v>3245.06</v>
      </c>
      <c r="AA33">
        <v>45348361</v>
      </c>
      <c r="AB33">
        <f t="shared" si="25"/>
        <v>536.51300000000003</v>
      </c>
      <c r="AC33">
        <f t="shared" si="26"/>
        <v>402.54</v>
      </c>
      <c r="AD33">
        <f>ROUND(((((ET33*1.25))-((EU33*1.25)))+AE33),6)</f>
        <v>2.85</v>
      </c>
      <c r="AE33">
        <f>ROUND(((EU33*1.25)),6)</f>
        <v>0.61250000000000004</v>
      </c>
      <c r="AF33">
        <f>ROUND(((EV33*1.15)),6)</f>
        <v>131.12299999999999</v>
      </c>
      <c r="AG33">
        <f t="shared" si="27"/>
        <v>0</v>
      </c>
      <c r="AH33">
        <f>((EW33*1.15))</f>
        <v>13.788499999999999</v>
      </c>
      <c r="AI33">
        <f>((EX33*1.25))</f>
        <v>0.05</v>
      </c>
      <c r="AJ33">
        <f t="shared" si="28"/>
        <v>0</v>
      </c>
      <c r="AK33">
        <v>518.84</v>
      </c>
      <c r="AL33">
        <v>402.54</v>
      </c>
      <c r="AM33">
        <v>2.2799999999999998</v>
      </c>
      <c r="AN33">
        <v>0.49</v>
      </c>
      <c r="AO33">
        <v>114.02</v>
      </c>
      <c r="AP33">
        <v>0</v>
      </c>
      <c r="AQ33">
        <v>11.99</v>
      </c>
      <c r="AR33">
        <v>0.04</v>
      </c>
      <c r="AS33">
        <v>0</v>
      </c>
      <c r="AT33">
        <v>80</v>
      </c>
      <c r="AU33">
        <v>37</v>
      </c>
      <c r="AV33">
        <v>1</v>
      </c>
      <c r="AW33">
        <v>1</v>
      </c>
      <c r="AZ33">
        <v>1</v>
      </c>
      <c r="BA33">
        <v>27.74</v>
      </c>
      <c r="BB33">
        <v>11.66</v>
      </c>
      <c r="BC33">
        <v>3.75</v>
      </c>
      <c r="BD33" t="s">
        <v>5</v>
      </c>
      <c r="BE33" t="s">
        <v>5</v>
      </c>
      <c r="BF33" t="s">
        <v>5</v>
      </c>
      <c r="BG33" t="s">
        <v>5</v>
      </c>
      <c r="BH33">
        <v>0</v>
      </c>
      <c r="BI33">
        <v>1</v>
      </c>
      <c r="BJ33" t="s">
        <v>63</v>
      </c>
      <c r="BM33">
        <v>15001</v>
      </c>
      <c r="BN33">
        <v>0</v>
      </c>
      <c r="BO33" t="s">
        <v>61</v>
      </c>
      <c r="BP33">
        <v>1</v>
      </c>
      <c r="BQ33">
        <v>2</v>
      </c>
      <c r="BR33">
        <v>0</v>
      </c>
      <c r="BS33">
        <v>27.74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5</v>
      </c>
      <c r="BZ33">
        <v>105</v>
      </c>
      <c r="CA33">
        <v>55</v>
      </c>
      <c r="CF33">
        <v>0</v>
      </c>
      <c r="CG33">
        <v>0</v>
      </c>
      <c r="CM33">
        <v>0</v>
      </c>
      <c r="CN33" t="s">
        <v>317</v>
      </c>
      <c r="CO33">
        <v>0</v>
      </c>
      <c r="CP33">
        <f t="shared" si="29"/>
        <v>12432.25</v>
      </c>
      <c r="CQ33">
        <f t="shared" si="30"/>
        <v>1509.5250000000001</v>
      </c>
      <c r="CR33">
        <f t="shared" si="31"/>
        <v>33.231000000000002</v>
      </c>
      <c r="CS33">
        <f t="shared" si="32"/>
        <v>16.990750000000002</v>
      </c>
      <c r="CT33">
        <f t="shared" si="33"/>
        <v>3637.3520199999994</v>
      </c>
      <c r="CU33">
        <f t="shared" si="34"/>
        <v>0</v>
      </c>
      <c r="CV33">
        <f t="shared" si="35"/>
        <v>13.788499999999999</v>
      </c>
      <c r="CW33">
        <f t="shared" si="36"/>
        <v>0.05</v>
      </c>
      <c r="CX33">
        <f t="shared" si="37"/>
        <v>0</v>
      </c>
      <c r="CY33">
        <f t="shared" si="38"/>
        <v>7016.3359999999993</v>
      </c>
      <c r="CZ33">
        <f t="shared" si="39"/>
        <v>3245.0553999999997</v>
      </c>
      <c r="DC33" t="s">
        <v>5</v>
      </c>
      <c r="DD33" t="s">
        <v>5</v>
      </c>
      <c r="DE33" t="s">
        <v>17</v>
      </c>
      <c r="DF33" t="s">
        <v>17</v>
      </c>
      <c r="DG33" t="s">
        <v>18</v>
      </c>
      <c r="DH33" t="s">
        <v>5</v>
      </c>
      <c r="DI33" t="s">
        <v>18</v>
      </c>
      <c r="DJ33" t="s">
        <v>17</v>
      </c>
      <c r="DK33" t="s">
        <v>5</v>
      </c>
      <c r="DL33" t="s">
        <v>5</v>
      </c>
      <c r="DM33" t="s">
        <v>5</v>
      </c>
      <c r="DN33">
        <v>0</v>
      </c>
      <c r="DO33">
        <v>0</v>
      </c>
      <c r="DP33">
        <v>1</v>
      </c>
      <c r="DQ33">
        <v>1</v>
      </c>
      <c r="DU33">
        <v>1005</v>
      </c>
      <c r="DV33" t="s">
        <v>15</v>
      </c>
      <c r="DW33" t="s">
        <v>15</v>
      </c>
      <c r="DX33">
        <v>100</v>
      </c>
      <c r="EE33">
        <v>38031031</v>
      </c>
      <c r="EF33">
        <v>2</v>
      </c>
      <c r="EG33" t="s">
        <v>19</v>
      </c>
      <c r="EH33">
        <v>0</v>
      </c>
      <c r="EI33" t="s">
        <v>5</v>
      </c>
      <c r="EJ33">
        <v>1</v>
      </c>
      <c r="EK33">
        <v>15001</v>
      </c>
      <c r="EL33" t="s">
        <v>47</v>
      </c>
      <c r="EM33" t="s">
        <v>48</v>
      </c>
      <c r="EO33" t="s">
        <v>22</v>
      </c>
      <c r="EQ33">
        <v>0</v>
      </c>
      <c r="ER33">
        <v>518.84</v>
      </c>
      <c r="ES33">
        <v>402.54</v>
      </c>
      <c r="ET33">
        <v>2.2799999999999998</v>
      </c>
      <c r="EU33">
        <v>0.49</v>
      </c>
      <c r="EV33">
        <v>114.02</v>
      </c>
      <c r="EW33">
        <v>11.99</v>
      </c>
      <c r="EX33">
        <v>0.04</v>
      </c>
      <c r="EY33">
        <v>0</v>
      </c>
      <c r="FQ33">
        <v>0</v>
      </c>
      <c r="FR33">
        <f t="shared" si="40"/>
        <v>0</v>
      </c>
      <c r="FS33">
        <v>0</v>
      </c>
      <c r="FT33" t="s">
        <v>23</v>
      </c>
      <c r="FU33" t="s">
        <v>24</v>
      </c>
      <c r="FV33" t="s">
        <v>24</v>
      </c>
      <c r="FW33" t="s">
        <v>25</v>
      </c>
      <c r="FX33">
        <v>94.5</v>
      </c>
      <c r="FY33">
        <v>46.75</v>
      </c>
      <c r="GA33" t="s">
        <v>5</v>
      </c>
      <c r="GD33">
        <v>0</v>
      </c>
      <c r="GF33">
        <v>-547779467</v>
      </c>
      <c r="GG33">
        <v>2</v>
      </c>
      <c r="GH33">
        <v>1</v>
      </c>
      <c r="GI33">
        <v>2</v>
      </c>
      <c r="GJ33">
        <v>0</v>
      </c>
      <c r="GK33">
        <f>ROUND(R33*(R12)/100,2)</f>
        <v>0</v>
      </c>
      <c r="GL33">
        <f t="shared" si="41"/>
        <v>0</v>
      </c>
      <c r="GM33">
        <f t="shared" si="42"/>
        <v>22693.65</v>
      </c>
      <c r="GN33">
        <f t="shared" si="43"/>
        <v>22693.65</v>
      </c>
      <c r="GO33">
        <f t="shared" si="44"/>
        <v>0</v>
      </c>
      <c r="GP33">
        <f t="shared" si="45"/>
        <v>0</v>
      </c>
      <c r="GR33">
        <v>0</v>
      </c>
      <c r="GS33">
        <v>3</v>
      </c>
      <c r="GT33">
        <v>0</v>
      </c>
      <c r="GU33" t="s">
        <v>5</v>
      </c>
      <c r="GV33">
        <f t="shared" si="46"/>
        <v>0</v>
      </c>
      <c r="GW33">
        <v>1</v>
      </c>
      <c r="GX33">
        <f t="shared" si="47"/>
        <v>0</v>
      </c>
      <c r="HA33">
        <v>0</v>
      </c>
      <c r="HB33">
        <v>0</v>
      </c>
      <c r="IK33">
        <v>0</v>
      </c>
    </row>
    <row r="34" spans="1:245" x14ac:dyDescent="0.35">
      <c r="A34">
        <v>17</v>
      </c>
      <c r="B34">
        <v>1</v>
      </c>
      <c r="C34">
        <f>ROW(SmtRes!A39)</f>
        <v>39</v>
      </c>
      <c r="D34">
        <f>ROW(EtalonRes!A39)</f>
        <v>39</v>
      </c>
      <c r="E34" t="s">
        <v>64</v>
      </c>
      <c r="F34" t="s">
        <v>65</v>
      </c>
      <c r="G34" t="s">
        <v>66</v>
      </c>
      <c r="H34" t="s">
        <v>15</v>
      </c>
      <c r="I34">
        <v>38.68</v>
      </c>
      <c r="J34">
        <v>0</v>
      </c>
      <c r="O34">
        <f t="shared" si="14"/>
        <v>265917.27</v>
      </c>
      <c r="P34">
        <f t="shared" si="15"/>
        <v>4084.75</v>
      </c>
      <c r="Q34">
        <f t="shared" si="16"/>
        <v>1612.63</v>
      </c>
      <c r="R34">
        <f t="shared" si="17"/>
        <v>1448.53</v>
      </c>
      <c r="S34">
        <f t="shared" si="18"/>
        <v>260219.89</v>
      </c>
      <c r="T34">
        <f t="shared" si="19"/>
        <v>0</v>
      </c>
      <c r="U34">
        <f t="shared" si="20"/>
        <v>1085.7475999999999</v>
      </c>
      <c r="V34">
        <f t="shared" si="21"/>
        <v>3.8680000000000003</v>
      </c>
      <c r="W34">
        <f t="shared" si="22"/>
        <v>0</v>
      </c>
      <c r="X34">
        <f t="shared" si="23"/>
        <v>175317.84</v>
      </c>
      <c r="Y34">
        <f t="shared" si="24"/>
        <v>104667.37</v>
      </c>
      <c r="AA34">
        <v>45348361</v>
      </c>
      <c r="AB34">
        <f t="shared" si="25"/>
        <v>263.27999999999997</v>
      </c>
      <c r="AC34">
        <f t="shared" si="26"/>
        <v>17.63</v>
      </c>
      <c r="AD34">
        <f>ROUND((((ET34)-(EU34))+AE34),6)</f>
        <v>3.13</v>
      </c>
      <c r="AE34">
        <f>ROUND((EU34),6)</f>
        <v>1.35</v>
      </c>
      <c r="AF34">
        <f>ROUND((EV34),6)</f>
        <v>242.52</v>
      </c>
      <c r="AG34">
        <f t="shared" si="27"/>
        <v>0</v>
      </c>
      <c r="AH34">
        <f>(EW34)</f>
        <v>28.07</v>
      </c>
      <c r="AI34">
        <f>(EX34)</f>
        <v>0.1</v>
      </c>
      <c r="AJ34">
        <f t="shared" si="28"/>
        <v>0</v>
      </c>
      <c r="AK34">
        <v>263.27999999999997</v>
      </c>
      <c r="AL34">
        <v>17.63</v>
      </c>
      <c r="AM34">
        <v>3.13</v>
      </c>
      <c r="AN34">
        <v>1.35</v>
      </c>
      <c r="AO34">
        <v>242.52</v>
      </c>
      <c r="AP34">
        <v>0</v>
      </c>
      <c r="AQ34">
        <v>28.07</v>
      </c>
      <c r="AR34">
        <v>0.1</v>
      </c>
      <c r="AS34">
        <v>0</v>
      </c>
      <c r="AT34">
        <v>67</v>
      </c>
      <c r="AU34">
        <v>40</v>
      </c>
      <c r="AV34">
        <v>1</v>
      </c>
      <c r="AW34">
        <v>1</v>
      </c>
      <c r="AZ34">
        <v>1</v>
      </c>
      <c r="BA34">
        <v>27.74</v>
      </c>
      <c r="BB34">
        <v>13.32</v>
      </c>
      <c r="BC34">
        <v>5.99</v>
      </c>
      <c r="BD34" t="s">
        <v>5</v>
      </c>
      <c r="BE34" t="s">
        <v>5</v>
      </c>
      <c r="BF34" t="s">
        <v>5</v>
      </c>
      <c r="BG34" t="s">
        <v>5</v>
      </c>
      <c r="BH34">
        <v>0</v>
      </c>
      <c r="BI34">
        <v>1</v>
      </c>
      <c r="BJ34" t="s">
        <v>67</v>
      </c>
      <c r="BM34">
        <v>61001</v>
      </c>
      <c r="BN34">
        <v>0</v>
      </c>
      <c r="BO34" t="s">
        <v>65</v>
      </c>
      <c r="BP34">
        <v>1</v>
      </c>
      <c r="BQ34">
        <v>6</v>
      </c>
      <c r="BR34">
        <v>0</v>
      </c>
      <c r="BS34">
        <v>27.74</v>
      </c>
      <c r="BT34">
        <v>1</v>
      </c>
      <c r="BU34">
        <v>1</v>
      </c>
      <c r="BV34">
        <v>1</v>
      </c>
      <c r="BW34">
        <v>1</v>
      </c>
      <c r="BX34">
        <v>1</v>
      </c>
      <c r="BY34" t="s">
        <v>5</v>
      </c>
      <c r="BZ34">
        <v>79</v>
      </c>
      <c r="CA34">
        <v>50</v>
      </c>
      <c r="CF34">
        <v>0</v>
      </c>
      <c r="CG34">
        <v>0</v>
      </c>
      <c r="CM34">
        <v>0</v>
      </c>
      <c r="CN34" t="s">
        <v>5</v>
      </c>
      <c r="CO34">
        <v>0</v>
      </c>
      <c r="CP34">
        <f t="shared" si="29"/>
        <v>265917.27</v>
      </c>
      <c r="CQ34">
        <f t="shared" si="30"/>
        <v>105.6037</v>
      </c>
      <c r="CR34">
        <f t="shared" si="31"/>
        <v>41.691600000000001</v>
      </c>
      <c r="CS34">
        <f t="shared" si="32"/>
        <v>37.448999999999998</v>
      </c>
      <c r="CT34">
        <f t="shared" si="33"/>
        <v>6727.5047999999997</v>
      </c>
      <c r="CU34">
        <f t="shared" si="34"/>
        <v>0</v>
      </c>
      <c r="CV34">
        <f t="shared" si="35"/>
        <v>28.07</v>
      </c>
      <c r="CW34">
        <f t="shared" si="36"/>
        <v>0.1</v>
      </c>
      <c r="CX34">
        <f t="shared" si="37"/>
        <v>0</v>
      </c>
      <c r="CY34">
        <f t="shared" si="38"/>
        <v>175317.8414</v>
      </c>
      <c r="CZ34">
        <f t="shared" si="39"/>
        <v>104667.368</v>
      </c>
      <c r="DC34" t="s">
        <v>5</v>
      </c>
      <c r="DD34" t="s">
        <v>5</v>
      </c>
      <c r="DE34" t="s">
        <v>5</v>
      </c>
      <c r="DF34" t="s">
        <v>5</v>
      </c>
      <c r="DG34" t="s">
        <v>5</v>
      </c>
      <c r="DH34" t="s">
        <v>5</v>
      </c>
      <c r="DI34" t="s">
        <v>5</v>
      </c>
      <c r="DJ34" t="s">
        <v>5</v>
      </c>
      <c r="DK34" t="s">
        <v>5</v>
      </c>
      <c r="DL34" t="s">
        <v>5</v>
      </c>
      <c r="DM34" t="s">
        <v>5</v>
      </c>
      <c r="DN34">
        <v>0</v>
      </c>
      <c r="DO34">
        <v>0</v>
      </c>
      <c r="DP34">
        <v>1</v>
      </c>
      <c r="DQ34">
        <v>1</v>
      </c>
      <c r="DU34">
        <v>1005</v>
      </c>
      <c r="DV34" t="s">
        <v>15</v>
      </c>
      <c r="DW34" t="s">
        <v>15</v>
      </c>
      <c r="DX34">
        <v>100</v>
      </c>
      <c r="EE34">
        <v>38031088</v>
      </c>
      <c r="EF34">
        <v>6</v>
      </c>
      <c r="EG34" t="s">
        <v>68</v>
      </c>
      <c r="EH34">
        <v>0</v>
      </c>
      <c r="EI34" t="s">
        <v>5</v>
      </c>
      <c r="EJ34">
        <v>1</v>
      </c>
      <c r="EK34">
        <v>61001</v>
      </c>
      <c r="EL34" t="s">
        <v>69</v>
      </c>
      <c r="EM34" t="s">
        <v>70</v>
      </c>
      <c r="EO34" t="s">
        <v>5</v>
      </c>
      <c r="EQ34">
        <v>0</v>
      </c>
      <c r="ER34">
        <v>263.27999999999997</v>
      </c>
      <c r="ES34">
        <v>17.63</v>
      </c>
      <c r="ET34">
        <v>3.13</v>
      </c>
      <c r="EU34">
        <v>1.35</v>
      </c>
      <c r="EV34">
        <v>242.52</v>
      </c>
      <c r="EW34">
        <v>28.07</v>
      </c>
      <c r="EX34">
        <v>0.1</v>
      </c>
      <c r="EY34">
        <v>0</v>
      </c>
      <c r="FQ34">
        <v>0</v>
      </c>
      <c r="FR34">
        <f t="shared" si="40"/>
        <v>0</v>
      </c>
      <c r="FS34">
        <v>0</v>
      </c>
      <c r="FV34" t="s">
        <v>24</v>
      </c>
      <c r="FW34" t="s">
        <v>25</v>
      </c>
      <c r="FX34">
        <v>79</v>
      </c>
      <c r="FY34">
        <v>50</v>
      </c>
      <c r="GA34" t="s">
        <v>5</v>
      </c>
      <c r="GD34">
        <v>0</v>
      </c>
      <c r="GF34">
        <v>1080480976</v>
      </c>
      <c r="GG34">
        <v>2</v>
      </c>
      <c r="GH34">
        <v>1</v>
      </c>
      <c r="GI34">
        <v>2</v>
      </c>
      <c r="GJ34">
        <v>0</v>
      </c>
      <c r="GK34">
        <f>ROUND(R34*(R12)/100,2)</f>
        <v>0</v>
      </c>
      <c r="GL34">
        <f t="shared" si="41"/>
        <v>0</v>
      </c>
      <c r="GM34">
        <f t="shared" si="42"/>
        <v>545902.48</v>
      </c>
      <c r="GN34">
        <f t="shared" si="43"/>
        <v>545902.48</v>
      </c>
      <c r="GO34">
        <f t="shared" si="44"/>
        <v>0</v>
      </c>
      <c r="GP34">
        <f t="shared" si="45"/>
        <v>0</v>
      </c>
      <c r="GR34">
        <v>0</v>
      </c>
      <c r="GS34">
        <v>3</v>
      </c>
      <c r="GT34">
        <v>0</v>
      </c>
      <c r="GU34" t="s">
        <v>5</v>
      </c>
      <c r="GV34">
        <f t="shared" si="46"/>
        <v>0</v>
      </c>
      <c r="GW34">
        <v>1</v>
      </c>
      <c r="GX34">
        <f t="shared" si="47"/>
        <v>0</v>
      </c>
      <c r="HA34">
        <v>0</v>
      </c>
      <c r="HB34">
        <v>0</v>
      </c>
      <c r="IK34">
        <v>0</v>
      </c>
    </row>
    <row r="35" spans="1:245" x14ac:dyDescent="0.35">
      <c r="A35">
        <v>17</v>
      </c>
      <c r="B35">
        <v>1</v>
      </c>
      <c r="C35">
        <f>ROW(SmtRes!A45)</f>
        <v>45</v>
      </c>
      <c r="D35">
        <f>ROW(EtalonRes!A45)</f>
        <v>45</v>
      </c>
      <c r="E35" t="s">
        <v>71</v>
      </c>
      <c r="F35" t="s">
        <v>44</v>
      </c>
      <c r="G35" t="s">
        <v>45</v>
      </c>
      <c r="H35" t="s">
        <v>15</v>
      </c>
      <c r="I35">
        <v>38.68</v>
      </c>
      <c r="J35">
        <v>0</v>
      </c>
      <c r="O35">
        <f t="shared" si="14"/>
        <v>194994.37</v>
      </c>
      <c r="P35">
        <f t="shared" si="15"/>
        <v>345.34</v>
      </c>
      <c r="Q35">
        <f t="shared" si="16"/>
        <v>921.91</v>
      </c>
      <c r="R35">
        <f t="shared" si="17"/>
        <v>496.25</v>
      </c>
      <c r="S35">
        <f t="shared" si="18"/>
        <v>193727.12</v>
      </c>
      <c r="T35">
        <f t="shared" si="19"/>
        <v>0</v>
      </c>
      <c r="U35">
        <f t="shared" si="20"/>
        <v>725.94623999999988</v>
      </c>
      <c r="V35">
        <f t="shared" si="21"/>
        <v>1.4504999999999999</v>
      </c>
      <c r="W35">
        <f t="shared" si="22"/>
        <v>0</v>
      </c>
      <c r="X35">
        <f t="shared" si="23"/>
        <v>155378.70000000001</v>
      </c>
      <c r="Y35">
        <f t="shared" si="24"/>
        <v>71862.649999999994</v>
      </c>
      <c r="AA35">
        <v>45348361</v>
      </c>
      <c r="AB35">
        <f t="shared" si="25"/>
        <v>182.935</v>
      </c>
      <c r="AC35">
        <f t="shared" si="26"/>
        <v>0.36</v>
      </c>
      <c r="AD35">
        <f>ROUND(((((ET35*1.25))-((EU35*1.25)))+AE35),6)</f>
        <v>2.0249999999999999</v>
      </c>
      <c r="AE35">
        <f>ROUND(((EU35*1.25)),6)</f>
        <v>0.46250000000000002</v>
      </c>
      <c r="AF35">
        <f>ROUND(((EV35*1.15)),6)</f>
        <v>180.55</v>
      </c>
      <c r="AG35">
        <f t="shared" si="27"/>
        <v>0</v>
      </c>
      <c r="AH35">
        <f>((EW35*1.15))</f>
        <v>18.767999999999997</v>
      </c>
      <c r="AI35">
        <f>((EX35*1.25))</f>
        <v>3.7499999999999999E-2</v>
      </c>
      <c r="AJ35">
        <f t="shared" si="28"/>
        <v>0</v>
      </c>
      <c r="AK35">
        <v>158.97999999999999</v>
      </c>
      <c r="AL35">
        <v>0.36</v>
      </c>
      <c r="AM35">
        <v>1.62</v>
      </c>
      <c r="AN35">
        <v>0.37</v>
      </c>
      <c r="AO35">
        <v>157</v>
      </c>
      <c r="AP35">
        <v>0</v>
      </c>
      <c r="AQ35">
        <v>16.32</v>
      </c>
      <c r="AR35">
        <v>0.03</v>
      </c>
      <c r="AS35">
        <v>0</v>
      </c>
      <c r="AT35">
        <v>80</v>
      </c>
      <c r="AU35">
        <v>37</v>
      </c>
      <c r="AV35">
        <v>1</v>
      </c>
      <c r="AW35">
        <v>1</v>
      </c>
      <c r="AZ35">
        <v>1</v>
      </c>
      <c r="BA35">
        <v>27.74</v>
      </c>
      <c r="BB35">
        <v>11.77</v>
      </c>
      <c r="BC35">
        <v>24.8</v>
      </c>
      <c r="BD35" t="s">
        <v>5</v>
      </c>
      <c r="BE35" t="s">
        <v>5</v>
      </c>
      <c r="BF35" t="s">
        <v>5</v>
      </c>
      <c r="BG35" t="s">
        <v>5</v>
      </c>
      <c r="BH35">
        <v>0</v>
      </c>
      <c r="BI35">
        <v>1</v>
      </c>
      <c r="BJ35" t="s">
        <v>46</v>
      </c>
      <c r="BM35">
        <v>15001</v>
      </c>
      <c r="BN35">
        <v>0</v>
      </c>
      <c r="BO35" t="s">
        <v>44</v>
      </c>
      <c r="BP35">
        <v>1</v>
      </c>
      <c r="BQ35">
        <v>2</v>
      </c>
      <c r="BR35">
        <v>0</v>
      </c>
      <c r="BS35">
        <v>27.74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5</v>
      </c>
      <c r="BZ35">
        <v>105</v>
      </c>
      <c r="CA35">
        <v>55</v>
      </c>
      <c r="CF35">
        <v>0</v>
      </c>
      <c r="CG35">
        <v>0</v>
      </c>
      <c r="CM35">
        <v>0</v>
      </c>
      <c r="CN35" t="s">
        <v>317</v>
      </c>
      <c r="CO35">
        <v>0</v>
      </c>
      <c r="CP35">
        <f t="shared" si="29"/>
        <v>194994.37</v>
      </c>
      <c r="CQ35">
        <f t="shared" si="30"/>
        <v>8.927999999999999</v>
      </c>
      <c r="CR35">
        <f t="shared" si="31"/>
        <v>23.834249999999997</v>
      </c>
      <c r="CS35">
        <f t="shared" si="32"/>
        <v>12.829750000000001</v>
      </c>
      <c r="CT35">
        <f t="shared" si="33"/>
        <v>5008.4570000000003</v>
      </c>
      <c r="CU35">
        <f t="shared" si="34"/>
        <v>0</v>
      </c>
      <c r="CV35">
        <f t="shared" si="35"/>
        <v>18.767999999999997</v>
      </c>
      <c r="CW35">
        <f t="shared" si="36"/>
        <v>3.7499999999999999E-2</v>
      </c>
      <c r="CX35">
        <f t="shared" si="37"/>
        <v>0</v>
      </c>
      <c r="CY35">
        <f t="shared" si="38"/>
        <v>155378.696</v>
      </c>
      <c r="CZ35">
        <f t="shared" si="39"/>
        <v>71862.646899999992</v>
      </c>
      <c r="DC35" t="s">
        <v>5</v>
      </c>
      <c r="DD35" t="s">
        <v>5</v>
      </c>
      <c r="DE35" t="s">
        <v>17</v>
      </c>
      <c r="DF35" t="s">
        <v>17</v>
      </c>
      <c r="DG35" t="s">
        <v>18</v>
      </c>
      <c r="DH35" t="s">
        <v>5</v>
      </c>
      <c r="DI35" t="s">
        <v>18</v>
      </c>
      <c r="DJ35" t="s">
        <v>17</v>
      </c>
      <c r="DK35" t="s">
        <v>5</v>
      </c>
      <c r="DL35" t="s">
        <v>5</v>
      </c>
      <c r="DM35" t="s">
        <v>5</v>
      </c>
      <c r="DN35">
        <v>0</v>
      </c>
      <c r="DO35">
        <v>0</v>
      </c>
      <c r="DP35">
        <v>1</v>
      </c>
      <c r="DQ35">
        <v>1</v>
      </c>
      <c r="DU35">
        <v>1005</v>
      </c>
      <c r="DV35" t="s">
        <v>15</v>
      </c>
      <c r="DW35" t="s">
        <v>15</v>
      </c>
      <c r="DX35">
        <v>100</v>
      </c>
      <c r="EE35">
        <v>38031031</v>
      </c>
      <c r="EF35">
        <v>2</v>
      </c>
      <c r="EG35" t="s">
        <v>19</v>
      </c>
      <c r="EH35">
        <v>0</v>
      </c>
      <c r="EI35" t="s">
        <v>5</v>
      </c>
      <c r="EJ35">
        <v>1</v>
      </c>
      <c r="EK35">
        <v>15001</v>
      </c>
      <c r="EL35" t="s">
        <v>47</v>
      </c>
      <c r="EM35" t="s">
        <v>48</v>
      </c>
      <c r="EO35" t="s">
        <v>22</v>
      </c>
      <c r="EQ35">
        <v>0</v>
      </c>
      <c r="ER35">
        <v>158.97999999999999</v>
      </c>
      <c r="ES35">
        <v>0.36</v>
      </c>
      <c r="ET35">
        <v>1.62</v>
      </c>
      <c r="EU35">
        <v>0.37</v>
      </c>
      <c r="EV35">
        <v>157</v>
      </c>
      <c r="EW35">
        <v>16.32</v>
      </c>
      <c r="EX35">
        <v>0.03</v>
      </c>
      <c r="EY35">
        <v>0</v>
      </c>
      <c r="FQ35">
        <v>0</v>
      </c>
      <c r="FR35">
        <f t="shared" si="40"/>
        <v>0</v>
      </c>
      <c r="FS35">
        <v>0</v>
      </c>
      <c r="FT35" t="s">
        <v>23</v>
      </c>
      <c r="FU35" t="s">
        <v>24</v>
      </c>
      <c r="FV35" t="s">
        <v>24</v>
      </c>
      <c r="FW35" t="s">
        <v>25</v>
      </c>
      <c r="FX35">
        <v>94.5</v>
      </c>
      <c r="FY35">
        <v>46.75</v>
      </c>
      <c r="GA35" t="s">
        <v>5</v>
      </c>
      <c r="GD35">
        <v>0</v>
      </c>
      <c r="GF35">
        <v>1512014446</v>
      </c>
      <c r="GG35">
        <v>2</v>
      </c>
      <c r="GH35">
        <v>1</v>
      </c>
      <c r="GI35">
        <v>2</v>
      </c>
      <c r="GJ35">
        <v>0</v>
      </c>
      <c r="GK35">
        <f>ROUND(R35*(R12)/100,2)</f>
        <v>0</v>
      </c>
      <c r="GL35">
        <f t="shared" si="41"/>
        <v>0</v>
      </c>
      <c r="GM35">
        <f t="shared" si="42"/>
        <v>422235.72</v>
      </c>
      <c r="GN35">
        <f t="shared" si="43"/>
        <v>422235.72</v>
      </c>
      <c r="GO35">
        <f t="shared" si="44"/>
        <v>0</v>
      </c>
      <c r="GP35">
        <f t="shared" si="45"/>
        <v>0</v>
      </c>
      <c r="GR35">
        <v>0</v>
      </c>
      <c r="GS35">
        <v>3</v>
      </c>
      <c r="GT35">
        <v>0</v>
      </c>
      <c r="GU35" t="s">
        <v>5</v>
      </c>
      <c r="GV35">
        <f t="shared" si="46"/>
        <v>0</v>
      </c>
      <c r="GW35">
        <v>1</v>
      </c>
      <c r="GX35">
        <f t="shared" si="47"/>
        <v>0</v>
      </c>
      <c r="HA35">
        <v>0</v>
      </c>
      <c r="HB35">
        <v>0</v>
      </c>
      <c r="IK35">
        <v>0</v>
      </c>
    </row>
    <row r="36" spans="1:245" x14ac:dyDescent="0.35">
      <c r="A36">
        <v>18</v>
      </c>
      <c r="B36">
        <v>1</v>
      </c>
      <c r="C36">
        <v>45</v>
      </c>
      <c r="E36" t="s">
        <v>72</v>
      </c>
      <c r="F36" t="s">
        <v>50</v>
      </c>
      <c r="G36" t="s">
        <v>51</v>
      </c>
      <c r="H36" t="s">
        <v>52</v>
      </c>
      <c r="I36">
        <f>I35*J36</f>
        <v>773.6</v>
      </c>
      <c r="J36">
        <v>20</v>
      </c>
      <c r="O36">
        <f t="shared" si="14"/>
        <v>82765.990000000005</v>
      </c>
      <c r="P36">
        <f t="shared" si="15"/>
        <v>82765.990000000005</v>
      </c>
      <c r="Q36">
        <f t="shared" si="16"/>
        <v>0</v>
      </c>
      <c r="R36">
        <f t="shared" si="17"/>
        <v>0</v>
      </c>
      <c r="S36">
        <f t="shared" si="18"/>
        <v>0</v>
      </c>
      <c r="T36">
        <f t="shared" si="19"/>
        <v>0</v>
      </c>
      <c r="U36">
        <f t="shared" si="20"/>
        <v>0</v>
      </c>
      <c r="V36">
        <f t="shared" si="21"/>
        <v>0</v>
      </c>
      <c r="W36">
        <f t="shared" si="22"/>
        <v>0</v>
      </c>
      <c r="X36">
        <f t="shared" si="23"/>
        <v>0</v>
      </c>
      <c r="Y36">
        <f t="shared" si="24"/>
        <v>0</v>
      </c>
      <c r="AA36">
        <v>45348361</v>
      </c>
      <c r="AB36">
        <f t="shared" si="25"/>
        <v>15.09</v>
      </c>
      <c r="AC36">
        <f t="shared" si="26"/>
        <v>15.09</v>
      </c>
      <c r="AD36">
        <f>ROUND((((ET36)-(EU36))+AE36),6)</f>
        <v>0</v>
      </c>
      <c r="AE36">
        <f>ROUND((EU36),6)</f>
        <v>0</v>
      </c>
      <c r="AF36">
        <f>ROUND((EV36),6)</f>
        <v>0</v>
      </c>
      <c r="AG36">
        <f t="shared" si="27"/>
        <v>0</v>
      </c>
      <c r="AH36">
        <f>(EW36)</f>
        <v>0</v>
      </c>
      <c r="AI36">
        <f>(EX36)</f>
        <v>0</v>
      </c>
      <c r="AJ36">
        <f t="shared" si="28"/>
        <v>0</v>
      </c>
      <c r="AK36">
        <v>15.09</v>
      </c>
      <c r="AL36">
        <v>15.09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80</v>
      </c>
      <c r="AU36">
        <v>37</v>
      </c>
      <c r="AV36">
        <v>1</v>
      </c>
      <c r="AW36">
        <v>1</v>
      </c>
      <c r="AZ36">
        <v>1</v>
      </c>
      <c r="BA36">
        <v>1</v>
      </c>
      <c r="BB36">
        <v>1</v>
      </c>
      <c r="BC36">
        <v>7.09</v>
      </c>
      <c r="BD36" t="s">
        <v>5</v>
      </c>
      <c r="BE36" t="s">
        <v>5</v>
      </c>
      <c r="BF36" t="s">
        <v>5</v>
      </c>
      <c r="BG36" t="s">
        <v>5</v>
      </c>
      <c r="BH36">
        <v>3</v>
      </c>
      <c r="BI36">
        <v>1</v>
      </c>
      <c r="BJ36" t="s">
        <v>53</v>
      </c>
      <c r="BM36">
        <v>15001</v>
      </c>
      <c r="BN36">
        <v>0</v>
      </c>
      <c r="BO36" t="s">
        <v>50</v>
      </c>
      <c r="BP36">
        <v>1</v>
      </c>
      <c r="BQ36">
        <v>2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Y36" t="s">
        <v>5</v>
      </c>
      <c r="BZ36">
        <v>105</v>
      </c>
      <c r="CA36">
        <v>55</v>
      </c>
      <c r="CF36">
        <v>0</v>
      </c>
      <c r="CG36">
        <v>0</v>
      </c>
      <c r="CM36">
        <v>0</v>
      </c>
      <c r="CN36" t="s">
        <v>5</v>
      </c>
      <c r="CO36">
        <v>0</v>
      </c>
      <c r="CP36">
        <f t="shared" si="29"/>
        <v>82765.990000000005</v>
      </c>
      <c r="CQ36">
        <f t="shared" si="30"/>
        <v>106.9881</v>
      </c>
      <c r="CR36">
        <f t="shared" si="31"/>
        <v>0</v>
      </c>
      <c r="CS36">
        <f t="shared" si="32"/>
        <v>0</v>
      </c>
      <c r="CT36">
        <f t="shared" si="33"/>
        <v>0</v>
      </c>
      <c r="CU36">
        <f t="shared" si="34"/>
        <v>0</v>
      </c>
      <c r="CV36">
        <f t="shared" si="35"/>
        <v>0</v>
      </c>
      <c r="CW36">
        <f t="shared" si="36"/>
        <v>0</v>
      </c>
      <c r="CX36">
        <f t="shared" si="37"/>
        <v>0</v>
      </c>
      <c r="CY36">
        <f t="shared" si="38"/>
        <v>0</v>
      </c>
      <c r="CZ36">
        <f t="shared" si="39"/>
        <v>0</v>
      </c>
      <c r="DC36" t="s">
        <v>5</v>
      </c>
      <c r="DD36" t="s">
        <v>5</v>
      </c>
      <c r="DE36" t="s">
        <v>5</v>
      </c>
      <c r="DF36" t="s">
        <v>5</v>
      </c>
      <c r="DG36" t="s">
        <v>5</v>
      </c>
      <c r="DH36" t="s">
        <v>5</v>
      </c>
      <c r="DI36" t="s">
        <v>5</v>
      </c>
      <c r="DJ36" t="s">
        <v>5</v>
      </c>
      <c r="DK36" t="s">
        <v>5</v>
      </c>
      <c r="DL36" t="s">
        <v>5</v>
      </c>
      <c r="DM36" t="s">
        <v>5</v>
      </c>
      <c r="DN36">
        <v>0</v>
      </c>
      <c r="DO36">
        <v>0</v>
      </c>
      <c r="DP36">
        <v>1</v>
      </c>
      <c r="DQ36">
        <v>1</v>
      </c>
      <c r="DU36">
        <v>1009</v>
      </c>
      <c r="DV36" t="s">
        <v>52</v>
      </c>
      <c r="DW36" t="s">
        <v>52</v>
      </c>
      <c r="DX36">
        <v>1</v>
      </c>
      <c r="EE36">
        <v>38031031</v>
      </c>
      <c r="EF36">
        <v>2</v>
      </c>
      <c r="EG36" t="s">
        <v>19</v>
      </c>
      <c r="EH36">
        <v>0</v>
      </c>
      <c r="EI36" t="s">
        <v>5</v>
      </c>
      <c r="EJ36">
        <v>1</v>
      </c>
      <c r="EK36">
        <v>15001</v>
      </c>
      <c r="EL36" t="s">
        <v>47</v>
      </c>
      <c r="EM36" t="s">
        <v>48</v>
      </c>
      <c r="EO36" t="s">
        <v>5</v>
      </c>
      <c r="EQ36">
        <v>0</v>
      </c>
      <c r="ER36">
        <v>15.09</v>
      </c>
      <c r="ES36">
        <v>15.09</v>
      </c>
      <c r="ET36">
        <v>0</v>
      </c>
      <c r="EU36">
        <v>0</v>
      </c>
      <c r="EV36">
        <v>0</v>
      </c>
      <c r="EW36">
        <v>0</v>
      </c>
      <c r="EX36">
        <v>0</v>
      </c>
      <c r="FQ36">
        <v>0</v>
      </c>
      <c r="FR36">
        <f t="shared" si="40"/>
        <v>0</v>
      </c>
      <c r="FS36">
        <v>0</v>
      </c>
      <c r="FT36" t="s">
        <v>23</v>
      </c>
      <c r="FU36" t="s">
        <v>24</v>
      </c>
      <c r="FV36" t="s">
        <v>24</v>
      </c>
      <c r="FW36" t="s">
        <v>25</v>
      </c>
      <c r="FX36">
        <v>94.5</v>
      </c>
      <c r="FY36">
        <v>46.75</v>
      </c>
      <c r="GA36" t="s">
        <v>5</v>
      </c>
      <c r="GD36">
        <v>0</v>
      </c>
      <c r="GF36">
        <v>1453462043</v>
      </c>
      <c r="GG36">
        <v>2</v>
      </c>
      <c r="GH36">
        <v>1</v>
      </c>
      <c r="GI36">
        <v>2</v>
      </c>
      <c r="GJ36">
        <v>0</v>
      </c>
      <c r="GK36">
        <f>ROUND(R36*(R12)/100,2)</f>
        <v>0</v>
      </c>
      <c r="GL36">
        <f t="shared" si="41"/>
        <v>0</v>
      </c>
      <c r="GM36">
        <f t="shared" si="42"/>
        <v>82765.990000000005</v>
      </c>
      <c r="GN36">
        <f t="shared" si="43"/>
        <v>82765.990000000005</v>
      </c>
      <c r="GO36">
        <f t="shared" si="44"/>
        <v>0</v>
      </c>
      <c r="GP36">
        <f t="shared" si="45"/>
        <v>0</v>
      </c>
      <c r="GR36">
        <v>0</v>
      </c>
      <c r="GS36">
        <v>3</v>
      </c>
      <c r="GT36">
        <v>0</v>
      </c>
      <c r="GU36" t="s">
        <v>5</v>
      </c>
      <c r="GV36">
        <f t="shared" si="46"/>
        <v>0</v>
      </c>
      <c r="GW36">
        <v>1</v>
      </c>
      <c r="GX36">
        <f t="shared" si="47"/>
        <v>0</v>
      </c>
      <c r="HA36">
        <v>0</v>
      </c>
      <c r="HB36">
        <v>0</v>
      </c>
      <c r="IK36">
        <v>0</v>
      </c>
    </row>
    <row r="37" spans="1:245" x14ac:dyDescent="0.35">
      <c r="A37">
        <v>17</v>
      </c>
      <c r="B37">
        <v>1</v>
      </c>
      <c r="C37">
        <f>ROW(SmtRes!A53)</f>
        <v>53</v>
      </c>
      <c r="D37">
        <f>ROW(EtalonRes!A53)</f>
        <v>53</v>
      </c>
      <c r="E37" t="s">
        <v>73</v>
      </c>
      <c r="F37" t="s">
        <v>74</v>
      </c>
      <c r="G37" t="s">
        <v>75</v>
      </c>
      <c r="H37" t="s">
        <v>15</v>
      </c>
      <c r="I37">
        <v>0</v>
      </c>
      <c r="J37">
        <v>0</v>
      </c>
      <c r="O37">
        <f t="shared" si="14"/>
        <v>0</v>
      </c>
      <c r="P37">
        <f t="shared" si="15"/>
        <v>0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45348361</v>
      </c>
      <c r="AB37">
        <f t="shared" si="25"/>
        <v>735.94399999999996</v>
      </c>
      <c r="AC37">
        <f t="shared" si="26"/>
        <v>280.3</v>
      </c>
      <c r="AD37">
        <f>ROUND(((((ET37*1.25))-((EU37*1.25)))+AE37),6)</f>
        <v>13.112500000000001</v>
      </c>
      <c r="AE37">
        <f>ROUND(((EU37*1.25)),6)</f>
        <v>2.5125000000000002</v>
      </c>
      <c r="AF37">
        <f>ROUND(((EV37*1.15)),6)</f>
        <v>442.53149999999999</v>
      </c>
      <c r="AG37">
        <f t="shared" si="27"/>
        <v>0</v>
      </c>
      <c r="AH37">
        <f>((EW37*1.15))</f>
        <v>49.334999999999994</v>
      </c>
      <c r="AI37">
        <f>((EX37*1.25))</f>
        <v>0.21250000000000002</v>
      </c>
      <c r="AJ37">
        <f t="shared" si="28"/>
        <v>0</v>
      </c>
      <c r="AK37">
        <v>675.6</v>
      </c>
      <c r="AL37">
        <v>280.3</v>
      </c>
      <c r="AM37">
        <v>10.49</v>
      </c>
      <c r="AN37">
        <v>2.0099999999999998</v>
      </c>
      <c r="AO37">
        <v>384.81</v>
      </c>
      <c r="AP37">
        <v>0</v>
      </c>
      <c r="AQ37">
        <v>42.9</v>
      </c>
      <c r="AR37">
        <v>0.17</v>
      </c>
      <c r="AS37">
        <v>0</v>
      </c>
      <c r="AT37">
        <v>80</v>
      </c>
      <c r="AU37">
        <v>37</v>
      </c>
      <c r="AV37">
        <v>1</v>
      </c>
      <c r="AW37">
        <v>1</v>
      </c>
      <c r="AZ37">
        <v>1</v>
      </c>
      <c r="BA37">
        <v>27.74</v>
      </c>
      <c r="BB37">
        <v>11.51</v>
      </c>
      <c r="BC37">
        <v>3.68</v>
      </c>
      <c r="BD37" t="s">
        <v>5</v>
      </c>
      <c r="BE37" t="s">
        <v>5</v>
      </c>
      <c r="BF37" t="s">
        <v>5</v>
      </c>
      <c r="BG37" t="s">
        <v>5</v>
      </c>
      <c r="BH37">
        <v>0</v>
      </c>
      <c r="BI37">
        <v>1</v>
      </c>
      <c r="BJ37" t="s">
        <v>76</v>
      </c>
      <c r="BM37">
        <v>15001</v>
      </c>
      <c r="BN37">
        <v>0</v>
      </c>
      <c r="BO37" t="s">
        <v>74</v>
      </c>
      <c r="BP37">
        <v>1</v>
      </c>
      <c r="BQ37">
        <v>2</v>
      </c>
      <c r="BR37">
        <v>0</v>
      </c>
      <c r="BS37">
        <v>27.74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5</v>
      </c>
      <c r="BZ37">
        <v>105</v>
      </c>
      <c r="CA37">
        <v>55</v>
      </c>
      <c r="CF37">
        <v>0</v>
      </c>
      <c r="CG37">
        <v>0</v>
      </c>
      <c r="CM37">
        <v>0</v>
      </c>
      <c r="CN37" t="s">
        <v>317</v>
      </c>
      <c r="CO37">
        <v>0</v>
      </c>
      <c r="CP37">
        <f t="shared" si="29"/>
        <v>0</v>
      </c>
      <c r="CQ37">
        <f t="shared" si="30"/>
        <v>1031.5040000000001</v>
      </c>
      <c r="CR37">
        <f t="shared" si="31"/>
        <v>150.92487500000001</v>
      </c>
      <c r="CS37">
        <f t="shared" si="32"/>
        <v>69.696749999999994</v>
      </c>
      <c r="CT37">
        <f t="shared" si="33"/>
        <v>12275.82381</v>
      </c>
      <c r="CU37">
        <f t="shared" si="34"/>
        <v>0</v>
      </c>
      <c r="CV37">
        <f t="shared" si="35"/>
        <v>49.334999999999994</v>
      </c>
      <c r="CW37">
        <f t="shared" si="36"/>
        <v>0.21250000000000002</v>
      </c>
      <c r="CX37">
        <f t="shared" si="37"/>
        <v>0</v>
      </c>
      <c r="CY37">
        <f t="shared" si="38"/>
        <v>0</v>
      </c>
      <c r="CZ37">
        <f t="shared" si="39"/>
        <v>0</v>
      </c>
      <c r="DC37" t="s">
        <v>5</v>
      </c>
      <c r="DD37" t="s">
        <v>5</v>
      </c>
      <c r="DE37" t="s">
        <v>17</v>
      </c>
      <c r="DF37" t="s">
        <v>17</v>
      </c>
      <c r="DG37" t="s">
        <v>18</v>
      </c>
      <c r="DH37" t="s">
        <v>5</v>
      </c>
      <c r="DI37" t="s">
        <v>18</v>
      </c>
      <c r="DJ37" t="s">
        <v>17</v>
      </c>
      <c r="DK37" t="s">
        <v>5</v>
      </c>
      <c r="DL37" t="s">
        <v>5</v>
      </c>
      <c r="DM37" t="s">
        <v>5</v>
      </c>
      <c r="DN37">
        <v>0</v>
      </c>
      <c r="DO37">
        <v>0</v>
      </c>
      <c r="DP37">
        <v>1</v>
      </c>
      <c r="DQ37">
        <v>1</v>
      </c>
      <c r="DU37">
        <v>1005</v>
      </c>
      <c r="DV37" t="s">
        <v>15</v>
      </c>
      <c r="DW37" t="s">
        <v>15</v>
      </c>
      <c r="DX37">
        <v>100</v>
      </c>
      <c r="EE37">
        <v>38031031</v>
      </c>
      <c r="EF37">
        <v>2</v>
      </c>
      <c r="EG37" t="s">
        <v>19</v>
      </c>
      <c r="EH37">
        <v>0</v>
      </c>
      <c r="EI37" t="s">
        <v>5</v>
      </c>
      <c r="EJ37">
        <v>1</v>
      </c>
      <c r="EK37">
        <v>15001</v>
      </c>
      <c r="EL37" t="s">
        <v>47</v>
      </c>
      <c r="EM37" t="s">
        <v>48</v>
      </c>
      <c r="EO37" t="s">
        <v>22</v>
      </c>
      <c r="EQ37">
        <v>0</v>
      </c>
      <c r="ER37">
        <v>675.6</v>
      </c>
      <c r="ES37">
        <v>280.3</v>
      </c>
      <c r="ET37">
        <v>10.49</v>
      </c>
      <c r="EU37">
        <v>2.0099999999999998</v>
      </c>
      <c r="EV37">
        <v>384.81</v>
      </c>
      <c r="EW37">
        <v>42.9</v>
      </c>
      <c r="EX37">
        <v>0.17</v>
      </c>
      <c r="EY37">
        <v>0</v>
      </c>
      <c r="FQ37">
        <v>0</v>
      </c>
      <c r="FR37">
        <f t="shared" si="40"/>
        <v>0</v>
      </c>
      <c r="FS37">
        <v>0</v>
      </c>
      <c r="FT37" t="s">
        <v>23</v>
      </c>
      <c r="FU37" t="s">
        <v>24</v>
      </c>
      <c r="FV37" t="s">
        <v>24</v>
      </c>
      <c r="FW37" t="s">
        <v>25</v>
      </c>
      <c r="FX37">
        <v>94.5</v>
      </c>
      <c r="FY37">
        <v>46.75</v>
      </c>
      <c r="GA37" t="s">
        <v>5</v>
      </c>
      <c r="GD37">
        <v>0</v>
      </c>
      <c r="GF37">
        <v>234191889</v>
      </c>
      <c r="GG37">
        <v>2</v>
      </c>
      <c r="GH37">
        <v>1</v>
      </c>
      <c r="GI37">
        <v>2</v>
      </c>
      <c r="GJ37">
        <v>0</v>
      </c>
      <c r="GK37">
        <f>ROUND(R37*(R12)/100,2)</f>
        <v>0</v>
      </c>
      <c r="GL37">
        <f t="shared" si="41"/>
        <v>0</v>
      </c>
      <c r="GM37">
        <f t="shared" si="42"/>
        <v>0</v>
      </c>
      <c r="GN37">
        <f t="shared" si="43"/>
        <v>0</v>
      </c>
      <c r="GO37">
        <f t="shared" si="44"/>
        <v>0</v>
      </c>
      <c r="GP37">
        <f t="shared" si="45"/>
        <v>0</v>
      </c>
      <c r="GR37">
        <v>0</v>
      </c>
      <c r="GS37">
        <v>3</v>
      </c>
      <c r="GT37">
        <v>0</v>
      </c>
      <c r="GU37" t="s">
        <v>5</v>
      </c>
      <c r="GV37">
        <f t="shared" si="46"/>
        <v>0</v>
      </c>
      <c r="GW37">
        <v>1</v>
      </c>
      <c r="GX37">
        <f t="shared" si="47"/>
        <v>0</v>
      </c>
      <c r="HA37">
        <v>0</v>
      </c>
      <c r="HB37">
        <v>0</v>
      </c>
      <c r="IK37">
        <v>0</v>
      </c>
    </row>
    <row r="38" spans="1:245" x14ac:dyDescent="0.35">
      <c r="A38">
        <v>18</v>
      </c>
      <c r="B38">
        <v>1</v>
      </c>
      <c r="C38">
        <v>52</v>
      </c>
      <c r="E38" t="s">
        <v>77</v>
      </c>
      <c r="F38" t="s">
        <v>78</v>
      </c>
      <c r="G38" t="s">
        <v>79</v>
      </c>
      <c r="H38" t="s">
        <v>34</v>
      </c>
      <c r="I38">
        <f>I37*J38</f>
        <v>0</v>
      </c>
      <c r="J38">
        <v>6.3E-2</v>
      </c>
      <c r="O38">
        <f t="shared" si="14"/>
        <v>0</v>
      </c>
      <c r="P38">
        <f t="shared" si="15"/>
        <v>0</v>
      </c>
      <c r="Q38">
        <f t="shared" si="16"/>
        <v>0</v>
      </c>
      <c r="R38">
        <f t="shared" si="17"/>
        <v>0</v>
      </c>
      <c r="S38">
        <f t="shared" si="18"/>
        <v>0</v>
      </c>
      <c r="T38">
        <f t="shared" si="19"/>
        <v>0</v>
      </c>
      <c r="U38">
        <f t="shared" si="20"/>
        <v>0</v>
      </c>
      <c r="V38">
        <f t="shared" si="21"/>
        <v>0</v>
      </c>
      <c r="W38">
        <f t="shared" si="22"/>
        <v>0</v>
      </c>
      <c r="X38">
        <f t="shared" si="23"/>
        <v>0</v>
      </c>
      <c r="Y38">
        <f t="shared" si="24"/>
        <v>0</v>
      </c>
      <c r="AA38">
        <v>45348361</v>
      </c>
      <c r="AB38">
        <f t="shared" si="25"/>
        <v>22484.66</v>
      </c>
      <c r="AC38">
        <f t="shared" si="26"/>
        <v>22484.66</v>
      </c>
      <c r="AD38">
        <f>ROUND((((ET38)-(EU38))+AE38),6)</f>
        <v>0</v>
      </c>
      <c r="AE38">
        <f>ROUND((EU38),6)</f>
        <v>0</v>
      </c>
      <c r="AF38">
        <f>ROUND((EV38),6)</f>
        <v>0</v>
      </c>
      <c r="AG38">
        <f t="shared" si="27"/>
        <v>0</v>
      </c>
      <c r="AH38">
        <f>(EW38)</f>
        <v>0</v>
      </c>
      <c r="AI38">
        <f>(EX38)</f>
        <v>0</v>
      </c>
      <c r="AJ38">
        <f t="shared" si="28"/>
        <v>0</v>
      </c>
      <c r="AK38">
        <v>22484.66</v>
      </c>
      <c r="AL38">
        <v>22484.66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80</v>
      </c>
      <c r="AU38">
        <v>37</v>
      </c>
      <c r="AV38">
        <v>1</v>
      </c>
      <c r="AW38">
        <v>1</v>
      </c>
      <c r="AZ38">
        <v>1</v>
      </c>
      <c r="BA38">
        <v>1</v>
      </c>
      <c r="BB38">
        <v>1</v>
      </c>
      <c r="BC38">
        <v>3.62</v>
      </c>
      <c r="BD38" t="s">
        <v>5</v>
      </c>
      <c r="BE38" t="s">
        <v>5</v>
      </c>
      <c r="BF38" t="s">
        <v>5</v>
      </c>
      <c r="BG38" t="s">
        <v>5</v>
      </c>
      <c r="BH38">
        <v>3</v>
      </c>
      <c r="BI38">
        <v>1</v>
      </c>
      <c r="BJ38" t="s">
        <v>80</v>
      </c>
      <c r="BM38">
        <v>15001</v>
      </c>
      <c r="BN38">
        <v>0</v>
      </c>
      <c r="BO38" t="s">
        <v>78</v>
      </c>
      <c r="BP38">
        <v>1</v>
      </c>
      <c r="BQ38">
        <v>2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Y38" t="s">
        <v>5</v>
      </c>
      <c r="BZ38">
        <v>105</v>
      </c>
      <c r="CA38">
        <v>55</v>
      </c>
      <c r="CF38">
        <v>0</v>
      </c>
      <c r="CG38">
        <v>0</v>
      </c>
      <c r="CM38">
        <v>0</v>
      </c>
      <c r="CN38" t="s">
        <v>5</v>
      </c>
      <c r="CO38">
        <v>0</v>
      </c>
      <c r="CP38">
        <f t="shared" si="29"/>
        <v>0</v>
      </c>
      <c r="CQ38">
        <f t="shared" si="30"/>
        <v>81394.469200000007</v>
      </c>
      <c r="CR38">
        <f t="shared" si="31"/>
        <v>0</v>
      </c>
      <c r="CS38">
        <f t="shared" si="32"/>
        <v>0</v>
      </c>
      <c r="CT38">
        <f t="shared" si="33"/>
        <v>0</v>
      </c>
      <c r="CU38">
        <f t="shared" si="34"/>
        <v>0</v>
      </c>
      <c r="CV38">
        <f t="shared" si="35"/>
        <v>0</v>
      </c>
      <c r="CW38">
        <f t="shared" si="36"/>
        <v>0</v>
      </c>
      <c r="CX38">
        <f t="shared" si="37"/>
        <v>0</v>
      </c>
      <c r="CY38">
        <f t="shared" si="38"/>
        <v>0</v>
      </c>
      <c r="CZ38">
        <f t="shared" si="39"/>
        <v>0</v>
      </c>
      <c r="DC38" t="s">
        <v>5</v>
      </c>
      <c r="DD38" t="s">
        <v>5</v>
      </c>
      <c r="DE38" t="s">
        <v>5</v>
      </c>
      <c r="DF38" t="s">
        <v>5</v>
      </c>
      <c r="DG38" t="s">
        <v>5</v>
      </c>
      <c r="DH38" t="s">
        <v>5</v>
      </c>
      <c r="DI38" t="s">
        <v>5</v>
      </c>
      <c r="DJ38" t="s">
        <v>5</v>
      </c>
      <c r="DK38" t="s">
        <v>5</v>
      </c>
      <c r="DL38" t="s">
        <v>5</v>
      </c>
      <c r="DM38" t="s">
        <v>5</v>
      </c>
      <c r="DN38">
        <v>0</v>
      </c>
      <c r="DO38">
        <v>0</v>
      </c>
      <c r="DP38">
        <v>1</v>
      </c>
      <c r="DQ38">
        <v>1</v>
      </c>
      <c r="DU38">
        <v>1009</v>
      </c>
      <c r="DV38" t="s">
        <v>34</v>
      </c>
      <c r="DW38" t="s">
        <v>34</v>
      </c>
      <c r="DX38">
        <v>1000</v>
      </c>
      <c r="EE38">
        <v>38031031</v>
      </c>
      <c r="EF38">
        <v>2</v>
      </c>
      <c r="EG38" t="s">
        <v>19</v>
      </c>
      <c r="EH38">
        <v>0</v>
      </c>
      <c r="EI38" t="s">
        <v>5</v>
      </c>
      <c r="EJ38">
        <v>1</v>
      </c>
      <c r="EK38">
        <v>15001</v>
      </c>
      <c r="EL38" t="s">
        <v>47</v>
      </c>
      <c r="EM38" t="s">
        <v>48</v>
      </c>
      <c r="EO38" t="s">
        <v>5</v>
      </c>
      <c r="EQ38">
        <v>0</v>
      </c>
      <c r="ER38">
        <v>22484.66</v>
      </c>
      <c r="ES38">
        <v>22484.66</v>
      </c>
      <c r="ET38">
        <v>0</v>
      </c>
      <c r="EU38">
        <v>0</v>
      </c>
      <c r="EV38">
        <v>0</v>
      </c>
      <c r="EW38">
        <v>0</v>
      </c>
      <c r="EX38">
        <v>0</v>
      </c>
      <c r="FQ38">
        <v>0</v>
      </c>
      <c r="FR38">
        <f t="shared" si="40"/>
        <v>0</v>
      </c>
      <c r="FS38">
        <v>0</v>
      </c>
      <c r="FT38" t="s">
        <v>23</v>
      </c>
      <c r="FU38" t="s">
        <v>24</v>
      </c>
      <c r="FV38" t="s">
        <v>24</v>
      </c>
      <c r="FW38" t="s">
        <v>25</v>
      </c>
      <c r="FX38">
        <v>94.5</v>
      </c>
      <c r="FY38">
        <v>46.75</v>
      </c>
      <c r="GA38" t="s">
        <v>5</v>
      </c>
      <c r="GD38">
        <v>0</v>
      </c>
      <c r="GF38">
        <v>960802034</v>
      </c>
      <c r="GG38">
        <v>2</v>
      </c>
      <c r="GH38">
        <v>1</v>
      </c>
      <c r="GI38">
        <v>2</v>
      </c>
      <c r="GJ38">
        <v>0</v>
      </c>
      <c r="GK38">
        <f>ROUND(R38*(R12)/100,2)</f>
        <v>0</v>
      </c>
      <c r="GL38">
        <f t="shared" si="41"/>
        <v>0</v>
      </c>
      <c r="GM38">
        <f t="shared" si="42"/>
        <v>0</v>
      </c>
      <c r="GN38">
        <f t="shared" si="43"/>
        <v>0</v>
      </c>
      <c r="GO38">
        <f t="shared" si="44"/>
        <v>0</v>
      </c>
      <c r="GP38">
        <f t="shared" si="45"/>
        <v>0</v>
      </c>
      <c r="GR38">
        <v>0</v>
      </c>
      <c r="GS38">
        <v>3</v>
      </c>
      <c r="GT38">
        <v>0</v>
      </c>
      <c r="GU38" t="s">
        <v>5</v>
      </c>
      <c r="GV38">
        <f t="shared" si="46"/>
        <v>0</v>
      </c>
      <c r="GW38">
        <v>1</v>
      </c>
      <c r="GX38">
        <f t="shared" si="47"/>
        <v>0</v>
      </c>
      <c r="HA38">
        <v>0</v>
      </c>
      <c r="HB38">
        <v>0</v>
      </c>
      <c r="IK38">
        <v>0</v>
      </c>
    </row>
    <row r="39" spans="1:245" x14ac:dyDescent="0.35">
      <c r="A39">
        <v>17</v>
      </c>
      <c r="B39">
        <v>1</v>
      </c>
      <c r="C39">
        <f>ROW(SmtRes!A60)</f>
        <v>60</v>
      </c>
      <c r="D39">
        <f>ROW(EtalonRes!A60)</f>
        <v>60</v>
      </c>
      <c r="E39" t="s">
        <v>81</v>
      </c>
      <c r="F39" t="s">
        <v>82</v>
      </c>
      <c r="G39" t="s">
        <v>83</v>
      </c>
      <c r="H39" t="s">
        <v>15</v>
      </c>
      <c r="I39">
        <v>0</v>
      </c>
      <c r="J39">
        <v>0</v>
      </c>
      <c r="O39">
        <f t="shared" si="14"/>
        <v>0</v>
      </c>
      <c r="P39">
        <f t="shared" si="15"/>
        <v>0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45348361</v>
      </c>
      <c r="AB39">
        <f t="shared" si="25"/>
        <v>3043.8470000000002</v>
      </c>
      <c r="AC39">
        <f t="shared" si="26"/>
        <v>9.1</v>
      </c>
      <c r="AD39">
        <f>ROUND(((((ET39*1.25))-((EU39*1.25)))+AE39),6)</f>
        <v>2495.65</v>
      </c>
      <c r="AE39">
        <f>ROUND(((EU39*1.25)),6)</f>
        <v>302.72500000000002</v>
      </c>
      <c r="AF39">
        <f>ROUND(((EV39*1.15)),6)</f>
        <v>539.09699999999998</v>
      </c>
      <c r="AG39">
        <f t="shared" si="27"/>
        <v>0</v>
      </c>
      <c r="AH39">
        <f>((EW39*1.15))</f>
        <v>56.03949999999999</v>
      </c>
      <c r="AI39">
        <f>((EX39*1.25))</f>
        <v>29.237500000000001</v>
      </c>
      <c r="AJ39">
        <f t="shared" si="28"/>
        <v>0</v>
      </c>
      <c r="AK39">
        <v>2474.4</v>
      </c>
      <c r="AL39">
        <v>9.1</v>
      </c>
      <c r="AM39">
        <v>1996.52</v>
      </c>
      <c r="AN39">
        <v>242.18</v>
      </c>
      <c r="AO39">
        <v>468.78</v>
      </c>
      <c r="AP39">
        <v>0</v>
      </c>
      <c r="AQ39">
        <v>48.73</v>
      </c>
      <c r="AR39">
        <v>23.39</v>
      </c>
      <c r="AS39">
        <v>0</v>
      </c>
      <c r="AT39">
        <v>80</v>
      </c>
      <c r="AU39">
        <v>44</v>
      </c>
      <c r="AV39">
        <v>1</v>
      </c>
      <c r="AW39">
        <v>1</v>
      </c>
      <c r="AZ39">
        <v>1</v>
      </c>
      <c r="BA39">
        <v>27.74</v>
      </c>
      <c r="BB39">
        <v>8.07</v>
      </c>
      <c r="BC39">
        <v>24.8</v>
      </c>
      <c r="BD39" t="s">
        <v>5</v>
      </c>
      <c r="BE39" t="s">
        <v>5</v>
      </c>
      <c r="BF39" t="s">
        <v>5</v>
      </c>
      <c r="BG39" t="s">
        <v>5</v>
      </c>
      <c r="BH39">
        <v>0</v>
      </c>
      <c r="BI39">
        <v>1</v>
      </c>
      <c r="BJ39" t="s">
        <v>84</v>
      </c>
      <c r="BM39">
        <v>6001</v>
      </c>
      <c r="BN39">
        <v>0</v>
      </c>
      <c r="BO39" t="s">
        <v>82</v>
      </c>
      <c r="BP39">
        <v>1</v>
      </c>
      <c r="BQ39">
        <v>2</v>
      </c>
      <c r="BR39">
        <v>0</v>
      </c>
      <c r="BS39">
        <v>27.74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5</v>
      </c>
      <c r="BZ39">
        <v>105</v>
      </c>
      <c r="CA39">
        <v>65</v>
      </c>
      <c r="CF39">
        <v>0</v>
      </c>
      <c r="CG39">
        <v>0</v>
      </c>
      <c r="CM39">
        <v>0</v>
      </c>
      <c r="CN39" t="s">
        <v>317</v>
      </c>
      <c r="CO39">
        <v>0</v>
      </c>
      <c r="CP39">
        <f t="shared" si="29"/>
        <v>0</v>
      </c>
      <c r="CQ39">
        <f t="shared" si="30"/>
        <v>225.68</v>
      </c>
      <c r="CR39">
        <f t="shared" si="31"/>
        <v>20139.895500000002</v>
      </c>
      <c r="CS39">
        <f t="shared" si="32"/>
        <v>8397.5915000000005</v>
      </c>
      <c r="CT39">
        <f t="shared" si="33"/>
        <v>14954.550779999998</v>
      </c>
      <c r="CU39">
        <f t="shared" si="34"/>
        <v>0</v>
      </c>
      <c r="CV39">
        <f t="shared" si="35"/>
        <v>56.03949999999999</v>
      </c>
      <c r="CW39">
        <f t="shared" si="36"/>
        <v>29.237500000000001</v>
      </c>
      <c r="CX39">
        <f t="shared" si="37"/>
        <v>0</v>
      </c>
      <c r="CY39">
        <f t="shared" si="38"/>
        <v>0</v>
      </c>
      <c r="CZ39">
        <f t="shared" si="39"/>
        <v>0</v>
      </c>
      <c r="DC39" t="s">
        <v>5</v>
      </c>
      <c r="DD39" t="s">
        <v>5</v>
      </c>
      <c r="DE39" t="s">
        <v>17</v>
      </c>
      <c r="DF39" t="s">
        <v>17</v>
      </c>
      <c r="DG39" t="s">
        <v>18</v>
      </c>
      <c r="DH39" t="s">
        <v>5</v>
      </c>
      <c r="DI39" t="s">
        <v>18</v>
      </c>
      <c r="DJ39" t="s">
        <v>17</v>
      </c>
      <c r="DK39" t="s">
        <v>5</v>
      </c>
      <c r="DL39" t="s">
        <v>5</v>
      </c>
      <c r="DM39" t="s">
        <v>5</v>
      </c>
      <c r="DN39">
        <v>0</v>
      </c>
      <c r="DO39">
        <v>0</v>
      </c>
      <c r="DP39">
        <v>1</v>
      </c>
      <c r="DQ39">
        <v>1</v>
      </c>
      <c r="DU39">
        <v>1005</v>
      </c>
      <c r="DV39" t="s">
        <v>15</v>
      </c>
      <c r="DW39" t="s">
        <v>15</v>
      </c>
      <c r="DX39">
        <v>100</v>
      </c>
      <c r="EE39">
        <v>38030992</v>
      </c>
      <c r="EF39">
        <v>2</v>
      </c>
      <c r="EG39" t="s">
        <v>19</v>
      </c>
      <c r="EH39">
        <v>0</v>
      </c>
      <c r="EI39" t="s">
        <v>5</v>
      </c>
      <c r="EJ39">
        <v>1</v>
      </c>
      <c r="EK39">
        <v>6001</v>
      </c>
      <c r="EL39" t="s">
        <v>85</v>
      </c>
      <c r="EM39" t="s">
        <v>86</v>
      </c>
      <c r="EO39" t="s">
        <v>22</v>
      </c>
      <c r="EQ39">
        <v>0</v>
      </c>
      <c r="ER39">
        <v>2474.4</v>
      </c>
      <c r="ES39">
        <v>9.1</v>
      </c>
      <c r="ET39">
        <v>1996.52</v>
      </c>
      <c r="EU39">
        <v>242.18</v>
      </c>
      <c r="EV39">
        <v>468.78</v>
      </c>
      <c r="EW39">
        <v>48.73</v>
      </c>
      <c r="EX39">
        <v>23.39</v>
      </c>
      <c r="EY39">
        <v>0</v>
      </c>
      <c r="FQ39">
        <v>0</v>
      </c>
      <c r="FR39">
        <f t="shared" si="40"/>
        <v>0</v>
      </c>
      <c r="FS39">
        <v>0</v>
      </c>
      <c r="FT39" t="s">
        <v>23</v>
      </c>
      <c r="FU39" t="s">
        <v>24</v>
      </c>
      <c r="FV39" t="s">
        <v>24</v>
      </c>
      <c r="FW39" t="s">
        <v>25</v>
      </c>
      <c r="FX39">
        <v>94.5</v>
      </c>
      <c r="FY39">
        <v>55.25</v>
      </c>
      <c r="GA39" t="s">
        <v>5</v>
      </c>
      <c r="GD39">
        <v>0</v>
      </c>
      <c r="GF39">
        <v>1450779674</v>
      </c>
      <c r="GG39">
        <v>2</v>
      </c>
      <c r="GH39">
        <v>1</v>
      </c>
      <c r="GI39">
        <v>2</v>
      </c>
      <c r="GJ39">
        <v>0</v>
      </c>
      <c r="GK39">
        <f>ROUND(R39*(R12)/100,2)</f>
        <v>0</v>
      </c>
      <c r="GL39">
        <f t="shared" si="41"/>
        <v>0</v>
      </c>
      <c r="GM39">
        <f t="shared" si="42"/>
        <v>0</v>
      </c>
      <c r="GN39">
        <f t="shared" si="43"/>
        <v>0</v>
      </c>
      <c r="GO39">
        <f t="shared" si="44"/>
        <v>0</v>
      </c>
      <c r="GP39">
        <f t="shared" si="45"/>
        <v>0</v>
      </c>
      <c r="GR39">
        <v>0</v>
      </c>
      <c r="GS39">
        <v>3</v>
      </c>
      <c r="GT39">
        <v>0</v>
      </c>
      <c r="GU39" t="s">
        <v>5</v>
      </c>
      <c r="GV39">
        <f t="shared" si="46"/>
        <v>0</v>
      </c>
      <c r="GW39">
        <v>1</v>
      </c>
      <c r="GX39">
        <f t="shared" si="47"/>
        <v>0</v>
      </c>
      <c r="HA39">
        <v>0</v>
      </c>
      <c r="HB39">
        <v>0</v>
      </c>
      <c r="IK39">
        <v>0</v>
      </c>
    </row>
    <row r="40" spans="1:245" x14ac:dyDescent="0.35">
      <c r="A40">
        <v>18</v>
      </c>
      <c r="B40">
        <v>1</v>
      </c>
      <c r="C40">
        <v>60</v>
      </c>
      <c r="E40" t="s">
        <v>87</v>
      </c>
      <c r="F40" t="s">
        <v>88</v>
      </c>
      <c r="G40" t="s">
        <v>89</v>
      </c>
      <c r="H40" t="s">
        <v>29</v>
      </c>
      <c r="I40">
        <f>I39*J40</f>
        <v>0</v>
      </c>
      <c r="J40">
        <v>3</v>
      </c>
      <c r="O40">
        <f t="shared" si="14"/>
        <v>0</v>
      </c>
      <c r="P40">
        <f t="shared" si="15"/>
        <v>0</v>
      </c>
      <c r="Q40">
        <f t="shared" si="16"/>
        <v>0</v>
      </c>
      <c r="R40">
        <f t="shared" si="17"/>
        <v>0</v>
      </c>
      <c r="S40">
        <f t="shared" si="18"/>
        <v>0</v>
      </c>
      <c r="T40">
        <f t="shared" si="19"/>
        <v>0</v>
      </c>
      <c r="U40">
        <f t="shared" si="20"/>
        <v>0</v>
      </c>
      <c r="V40">
        <f t="shared" si="21"/>
        <v>0</v>
      </c>
      <c r="W40">
        <f t="shared" si="22"/>
        <v>0</v>
      </c>
      <c r="X40">
        <f t="shared" si="23"/>
        <v>0</v>
      </c>
      <c r="Y40">
        <f t="shared" si="24"/>
        <v>0</v>
      </c>
      <c r="AA40">
        <v>45348361</v>
      </c>
      <c r="AB40">
        <f t="shared" si="25"/>
        <v>54.95</v>
      </c>
      <c r="AC40">
        <f t="shared" si="26"/>
        <v>54.95</v>
      </c>
      <c r="AD40">
        <f>ROUND((((ET40)-(EU40))+AE40),6)</f>
        <v>0</v>
      </c>
      <c r="AE40">
        <f>ROUND((EU40),6)</f>
        <v>0</v>
      </c>
      <c r="AF40">
        <f>ROUND((EV40),6)</f>
        <v>0</v>
      </c>
      <c r="AG40">
        <f t="shared" si="27"/>
        <v>0</v>
      </c>
      <c r="AH40">
        <f>(EW40)</f>
        <v>0</v>
      </c>
      <c r="AI40">
        <f>(EX40)</f>
        <v>0</v>
      </c>
      <c r="AJ40">
        <f t="shared" si="28"/>
        <v>0</v>
      </c>
      <c r="AK40">
        <v>54.95</v>
      </c>
      <c r="AL40">
        <v>54.95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80</v>
      </c>
      <c r="AU40">
        <v>44</v>
      </c>
      <c r="AV40">
        <v>1</v>
      </c>
      <c r="AW40">
        <v>1</v>
      </c>
      <c r="AZ40">
        <v>1</v>
      </c>
      <c r="BA40">
        <v>1</v>
      </c>
      <c r="BB40">
        <v>1</v>
      </c>
      <c r="BC40">
        <v>19.47</v>
      </c>
      <c r="BD40" t="s">
        <v>5</v>
      </c>
      <c r="BE40" t="s">
        <v>5</v>
      </c>
      <c r="BF40" t="s">
        <v>5</v>
      </c>
      <c r="BG40" t="s">
        <v>5</v>
      </c>
      <c r="BH40">
        <v>3</v>
      </c>
      <c r="BI40">
        <v>1</v>
      </c>
      <c r="BJ40" t="s">
        <v>90</v>
      </c>
      <c r="BM40">
        <v>6001</v>
      </c>
      <c r="BN40">
        <v>0</v>
      </c>
      <c r="BO40" t="s">
        <v>88</v>
      </c>
      <c r="BP40">
        <v>1</v>
      </c>
      <c r="BQ40">
        <v>2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Y40" t="s">
        <v>5</v>
      </c>
      <c r="BZ40">
        <v>105</v>
      </c>
      <c r="CA40">
        <v>65</v>
      </c>
      <c r="CF40">
        <v>0</v>
      </c>
      <c r="CG40">
        <v>0</v>
      </c>
      <c r="CM40">
        <v>0</v>
      </c>
      <c r="CN40" t="s">
        <v>5</v>
      </c>
      <c r="CO40">
        <v>0</v>
      </c>
      <c r="CP40">
        <f t="shared" si="29"/>
        <v>0</v>
      </c>
      <c r="CQ40">
        <f t="shared" si="30"/>
        <v>1069.8765000000001</v>
      </c>
      <c r="CR40">
        <f t="shared" si="31"/>
        <v>0</v>
      </c>
      <c r="CS40">
        <f t="shared" si="32"/>
        <v>0</v>
      </c>
      <c r="CT40">
        <f t="shared" si="33"/>
        <v>0</v>
      </c>
      <c r="CU40">
        <f t="shared" si="34"/>
        <v>0</v>
      </c>
      <c r="CV40">
        <f t="shared" si="35"/>
        <v>0</v>
      </c>
      <c r="CW40">
        <f t="shared" si="36"/>
        <v>0</v>
      </c>
      <c r="CX40">
        <f t="shared" si="37"/>
        <v>0</v>
      </c>
      <c r="CY40">
        <f t="shared" si="38"/>
        <v>0</v>
      </c>
      <c r="CZ40">
        <f t="shared" si="39"/>
        <v>0</v>
      </c>
      <c r="DC40" t="s">
        <v>5</v>
      </c>
      <c r="DD40" t="s">
        <v>5</v>
      </c>
      <c r="DE40" t="s">
        <v>5</v>
      </c>
      <c r="DF40" t="s">
        <v>5</v>
      </c>
      <c r="DG40" t="s">
        <v>5</v>
      </c>
      <c r="DH40" t="s">
        <v>5</v>
      </c>
      <c r="DI40" t="s">
        <v>5</v>
      </c>
      <c r="DJ40" t="s">
        <v>5</v>
      </c>
      <c r="DK40" t="s">
        <v>5</v>
      </c>
      <c r="DL40" t="s">
        <v>5</v>
      </c>
      <c r="DM40" t="s">
        <v>5</v>
      </c>
      <c r="DN40">
        <v>0</v>
      </c>
      <c r="DO40">
        <v>0</v>
      </c>
      <c r="DP40">
        <v>1</v>
      </c>
      <c r="DQ40">
        <v>1</v>
      </c>
      <c r="DU40">
        <v>1007</v>
      </c>
      <c r="DV40" t="s">
        <v>29</v>
      </c>
      <c r="DW40" t="s">
        <v>29</v>
      </c>
      <c r="DX40">
        <v>1</v>
      </c>
      <c r="EE40">
        <v>38030992</v>
      </c>
      <c r="EF40">
        <v>2</v>
      </c>
      <c r="EG40" t="s">
        <v>19</v>
      </c>
      <c r="EH40">
        <v>0</v>
      </c>
      <c r="EI40" t="s">
        <v>5</v>
      </c>
      <c r="EJ40">
        <v>1</v>
      </c>
      <c r="EK40">
        <v>6001</v>
      </c>
      <c r="EL40" t="s">
        <v>85</v>
      </c>
      <c r="EM40" t="s">
        <v>86</v>
      </c>
      <c r="EO40" t="s">
        <v>5</v>
      </c>
      <c r="EQ40">
        <v>0</v>
      </c>
      <c r="ER40">
        <v>54.95</v>
      </c>
      <c r="ES40">
        <v>54.95</v>
      </c>
      <c r="ET40">
        <v>0</v>
      </c>
      <c r="EU40">
        <v>0</v>
      </c>
      <c r="EV40">
        <v>0</v>
      </c>
      <c r="EW40">
        <v>0</v>
      </c>
      <c r="EX40">
        <v>0</v>
      </c>
      <c r="FQ40">
        <v>0</v>
      </c>
      <c r="FR40">
        <f t="shared" si="40"/>
        <v>0</v>
      </c>
      <c r="FS40">
        <v>0</v>
      </c>
      <c r="FT40" t="s">
        <v>23</v>
      </c>
      <c r="FU40" t="s">
        <v>24</v>
      </c>
      <c r="FV40" t="s">
        <v>24</v>
      </c>
      <c r="FW40" t="s">
        <v>25</v>
      </c>
      <c r="FX40">
        <v>94.5</v>
      </c>
      <c r="FY40">
        <v>55.25</v>
      </c>
      <c r="GA40" t="s">
        <v>5</v>
      </c>
      <c r="GD40">
        <v>0</v>
      </c>
      <c r="GF40">
        <v>1964006083</v>
      </c>
      <c r="GG40">
        <v>2</v>
      </c>
      <c r="GH40">
        <v>1</v>
      </c>
      <c r="GI40">
        <v>2</v>
      </c>
      <c r="GJ40">
        <v>0</v>
      </c>
      <c r="GK40">
        <f>ROUND(R40*(R12)/100,2)</f>
        <v>0</v>
      </c>
      <c r="GL40">
        <f t="shared" si="41"/>
        <v>0</v>
      </c>
      <c r="GM40">
        <f t="shared" si="42"/>
        <v>0</v>
      </c>
      <c r="GN40">
        <f t="shared" si="43"/>
        <v>0</v>
      </c>
      <c r="GO40">
        <f t="shared" si="44"/>
        <v>0</v>
      </c>
      <c r="GP40">
        <f t="shared" si="45"/>
        <v>0</v>
      </c>
      <c r="GR40">
        <v>0</v>
      </c>
      <c r="GS40">
        <v>3</v>
      </c>
      <c r="GT40">
        <v>0</v>
      </c>
      <c r="GU40" t="s">
        <v>5</v>
      </c>
      <c r="GV40">
        <f t="shared" si="46"/>
        <v>0</v>
      </c>
      <c r="GW40">
        <v>1</v>
      </c>
      <c r="GX40">
        <f t="shared" si="47"/>
        <v>0</v>
      </c>
      <c r="HA40">
        <v>0</v>
      </c>
      <c r="HB40">
        <v>0</v>
      </c>
      <c r="IK40">
        <v>0</v>
      </c>
    </row>
    <row r="41" spans="1:245" x14ac:dyDescent="0.35">
      <c r="A41">
        <v>17</v>
      </c>
      <c r="B41">
        <v>1</v>
      </c>
      <c r="C41">
        <f>ROW(SmtRes!A68)</f>
        <v>68</v>
      </c>
      <c r="D41">
        <f>ROW(EtalonRes!A68)</f>
        <v>68</v>
      </c>
      <c r="E41" t="s">
        <v>91</v>
      </c>
      <c r="F41" t="s">
        <v>92</v>
      </c>
      <c r="G41" t="s">
        <v>93</v>
      </c>
      <c r="H41" t="s">
        <v>15</v>
      </c>
      <c r="I41">
        <v>0</v>
      </c>
      <c r="J41">
        <v>0</v>
      </c>
      <c r="O41">
        <f t="shared" si="14"/>
        <v>0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45348361</v>
      </c>
      <c r="AB41">
        <f t="shared" si="25"/>
        <v>279.27749999999997</v>
      </c>
      <c r="AC41">
        <f t="shared" si="26"/>
        <v>202.72</v>
      </c>
      <c r="AD41">
        <f>ROUND(((((ET41*1.25))-((EU41*1.25)))+AE41),6)</f>
        <v>11.525</v>
      </c>
      <c r="AE41">
        <f>ROUND(((EU41*1.25)),6)</f>
        <v>0.27500000000000002</v>
      </c>
      <c r="AF41">
        <f>ROUND(((EV41*1.15)),6)</f>
        <v>65.032499999999999</v>
      </c>
      <c r="AG41">
        <f t="shared" si="27"/>
        <v>0</v>
      </c>
      <c r="AH41">
        <f>((EW41*1.15))</f>
        <v>6.1064999999999987</v>
      </c>
      <c r="AI41">
        <f>((EX41*1.25))</f>
        <v>2.5000000000000001E-2</v>
      </c>
      <c r="AJ41">
        <f t="shared" si="28"/>
        <v>0</v>
      </c>
      <c r="AK41">
        <v>268.49</v>
      </c>
      <c r="AL41">
        <v>202.72</v>
      </c>
      <c r="AM41">
        <v>9.2200000000000006</v>
      </c>
      <c r="AN41">
        <v>0.22</v>
      </c>
      <c r="AO41">
        <v>56.55</v>
      </c>
      <c r="AP41">
        <v>0</v>
      </c>
      <c r="AQ41">
        <v>5.31</v>
      </c>
      <c r="AR41">
        <v>0.02</v>
      </c>
      <c r="AS41">
        <v>0</v>
      </c>
      <c r="AT41">
        <v>69</v>
      </c>
      <c r="AU41">
        <v>48</v>
      </c>
      <c r="AV41">
        <v>1</v>
      </c>
      <c r="AW41">
        <v>1</v>
      </c>
      <c r="AZ41">
        <v>1</v>
      </c>
      <c r="BA41">
        <v>27.74</v>
      </c>
      <c r="BB41">
        <v>5.28</v>
      </c>
      <c r="BC41">
        <v>5.0599999999999996</v>
      </c>
      <c r="BD41" t="s">
        <v>5</v>
      </c>
      <c r="BE41" t="s">
        <v>5</v>
      </c>
      <c r="BF41" t="s">
        <v>5</v>
      </c>
      <c r="BG41" t="s">
        <v>5</v>
      </c>
      <c r="BH41">
        <v>0</v>
      </c>
      <c r="BI41">
        <v>1</v>
      </c>
      <c r="BJ41" t="s">
        <v>94</v>
      </c>
      <c r="BM41">
        <v>13001</v>
      </c>
      <c r="BN41">
        <v>0</v>
      </c>
      <c r="BO41" t="s">
        <v>92</v>
      </c>
      <c r="BP41">
        <v>1</v>
      </c>
      <c r="BQ41">
        <v>2</v>
      </c>
      <c r="BR41">
        <v>0</v>
      </c>
      <c r="BS41">
        <v>27.74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5</v>
      </c>
      <c r="BZ41">
        <v>90</v>
      </c>
      <c r="CA41">
        <v>70</v>
      </c>
      <c r="CF41">
        <v>0</v>
      </c>
      <c r="CG41">
        <v>0</v>
      </c>
      <c r="CM41">
        <v>0</v>
      </c>
      <c r="CN41" t="s">
        <v>317</v>
      </c>
      <c r="CO41">
        <v>0</v>
      </c>
      <c r="CP41">
        <f t="shared" si="29"/>
        <v>0</v>
      </c>
      <c r="CQ41">
        <f t="shared" si="30"/>
        <v>1025.7631999999999</v>
      </c>
      <c r="CR41">
        <f t="shared" si="31"/>
        <v>60.852000000000004</v>
      </c>
      <c r="CS41">
        <f t="shared" si="32"/>
        <v>7.6284999999999998</v>
      </c>
      <c r="CT41">
        <f t="shared" si="33"/>
        <v>1804.00155</v>
      </c>
      <c r="CU41">
        <f t="shared" si="34"/>
        <v>0</v>
      </c>
      <c r="CV41">
        <f t="shared" si="35"/>
        <v>6.1064999999999987</v>
      </c>
      <c r="CW41">
        <f t="shared" si="36"/>
        <v>2.5000000000000001E-2</v>
      </c>
      <c r="CX41">
        <f t="shared" si="37"/>
        <v>0</v>
      </c>
      <c r="CY41">
        <f t="shared" si="38"/>
        <v>0</v>
      </c>
      <c r="CZ41">
        <f t="shared" si="39"/>
        <v>0</v>
      </c>
      <c r="DC41" t="s">
        <v>5</v>
      </c>
      <c r="DD41" t="s">
        <v>5</v>
      </c>
      <c r="DE41" t="s">
        <v>17</v>
      </c>
      <c r="DF41" t="s">
        <v>17</v>
      </c>
      <c r="DG41" t="s">
        <v>18</v>
      </c>
      <c r="DH41" t="s">
        <v>5</v>
      </c>
      <c r="DI41" t="s">
        <v>18</v>
      </c>
      <c r="DJ41" t="s">
        <v>17</v>
      </c>
      <c r="DK41" t="s">
        <v>5</v>
      </c>
      <c r="DL41" t="s">
        <v>5</v>
      </c>
      <c r="DM41" t="s">
        <v>5</v>
      </c>
      <c r="DN41">
        <v>0</v>
      </c>
      <c r="DO41">
        <v>0</v>
      </c>
      <c r="DP41">
        <v>1</v>
      </c>
      <c r="DQ41">
        <v>1</v>
      </c>
      <c r="DU41">
        <v>1005</v>
      </c>
      <c r="DV41" t="s">
        <v>15</v>
      </c>
      <c r="DW41" t="s">
        <v>15</v>
      </c>
      <c r="DX41">
        <v>100</v>
      </c>
      <c r="EE41">
        <v>38031008</v>
      </c>
      <c r="EF41">
        <v>2</v>
      </c>
      <c r="EG41" t="s">
        <v>19</v>
      </c>
      <c r="EH41">
        <v>0</v>
      </c>
      <c r="EI41" t="s">
        <v>5</v>
      </c>
      <c r="EJ41">
        <v>1</v>
      </c>
      <c r="EK41">
        <v>13001</v>
      </c>
      <c r="EL41" t="s">
        <v>41</v>
      </c>
      <c r="EM41" t="s">
        <v>42</v>
      </c>
      <c r="EO41" t="s">
        <v>22</v>
      </c>
      <c r="EQ41">
        <v>0</v>
      </c>
      <c r="ER41">
        <v>268.49</v>
      </c>
      <c r="ES41">
        <v>202.72</v>
      </c>
      <c r="ET41">
        <v>9.2200000000000006</v>
      </c>
      <c r="EU41">
        <v>0.22</v>
      </c>
      <c r="EV41">
        <v>56.55</v>
      </c>
      <c r="EW41">
        <v>5.31</v>
      </c>
      <c r="EX41">
        <v>0.02</v>
      </c>
      <c r="EY41">
        <v>0</v>
      </c>
      <c r="FQ41">
        <v>0</v>
      </c>
      <c r="FR41">
        <f t="shared" si="40"/>
        <v>0</v>
      </c>
      <c r="FS41">
        <v>0</v>
      </c>
      <c r="FT41" t="s">
        <v>23</v>
      </c>
      <c r="FU41" t="s">
        <v>24</v>
      </c>
      <c r="FV41" t="s">
        <v>24</v>
      </c>
      <c r="FW41" t="s">
        <v>25</v>
      </c>
      <c r="FX41">
        <v>81</v>
      </c>
      <c r="FY41">
        <v>59.5</v>
      </c>
      <c r="GA41" t="s">
        <v>5</v>
      </c>
      <c r="GD41">
        <v>0</v>
      </c>
      <c r="GF41">
        <v>1259048621</v>
      </c>
      <c r="GG41">
        <v>2</v>
      </c>
      <c r="GH41">
        <v>1</v>
      </c>
      <c r="GI41">
        <v>2</v>
      </c>
      <c r="GJ41">
        <v>0</v>
      </c>
      <c r="GK41">
        <f>ROUND(R41*(R12)/100,2)</f>
        <v>0</v>
      </c>
      <c r="GL41">
        <f t="shared" si="41"/>
        <v>0</v>
      </c>
      <c r="GM41">
        <f t="shared" si="42"/>
        <v>0</v>
      </c>
      <c r="GN41">
        <f t="shared" si="43"/>
        <v>0</v>
      </c>
      <c r="GO41">
        <f t="shared" si="44"/>
        <v>0</v>
      </c>
      <c r="GP41">
        <f t="shared" si="45"/>
        <v>0</v>
      </c>
      <c r="GR41">
        <v>0</v>
      </c>
      <c r="GS41">
        <v>3</v>
      </c>
      <c r="GT41">
        <v>0</v>
      </c>
      <c r="GU41" t="s">
        <v>5</v>
      </c>
      <c r="GV41">
        <f t="shared" si="46"/>
        <v>0</v>
      </c>
      <c r="GW41">
        <v>1</v>
      </c>
      <c r="GX41">
        <f t="shared" si="47"/>
        <v>0</v>
      </c>
      <c r="HA41">
        <v>0</v>
      </c>
      <c r="HB41">
        <v>0</v>
      </c>
      <c r="IK41">
        <v>0</v>
      </c>
    </row>
    <row r="42" spans="1:245" x14ac:dyDescent="0.35">
      <c r="A42">
        <v>17</v>
      </c>
      <c r="B42">
        <v>1</v>
      </c>
      <c r="C42">
        <f>ROW(SmtRes!A75)</f>
        <v>75</v>
      </c>
      <c r="D42">
        <f>ROW(EtalonRes!A75)</f>
        <v>75</v>
      </c>
      <c r="E42" t="s">
        <v>95</v>
      </c>
      <c r="F42" t="s">
        <v>96</v>
      </c>
      <c r="G42" t="s">
        <v>97</v>
      </c>
      <c r="H42" t="s">
        <v>15</v>
      </c>
      <c r="I42">
        <v>0</v>
      </c>
      <c r="J42">
        <v>0</v>
      </c>
      <c r="O42">
        <f t="shared" si="14"/>
        <v>0</v>
      </c>
      <c r="P42">
        <f t="shared" si="15"/>
        <v>0</v>
      </c>
      <c r="Q42">
        <f t="shared" si="16"/>
        <v>0</v>
      </c>
      <c r="R42">
        <f t="shared" si="17"/>
        <v>0</v>
      </c>
      <c r="S42">
        <f t="shared" si="18"/>
        <v>0</v>
      </c>
      <c r="T42">
        <f t="shared" si="19"/>
        <v>0</v>
      </c>
      <c r="U42">
        <f t="shared" si="20"/>
        <v>0</v>
      </c>
      <c r="V42">
        <f t="shared" si="21"/>
        <v>0</v>
      </c>
      <c r="W42">
        <f t="shared" si="22"/>
        <v>0</v>
      </c>
      <c r="X42">
        <f t="shared" si="23"/>
        <v>0</v>
      </c>
      <c r="Y42">
        <f t="shared" si="24"/>
        <v>0</v>
      </c>
      <c r="AA42">
        <v>45348361</v>
      </c>
      <c r="AB42">
        <f t="shared" si="25"/>
        <v>367.83100000000002</v>
      </c>
      <c r="AC42">
        <f t="shared" si="26"/>
        <v>1.22</v>
      </c>
      <c r="AD42">
        <f>ROUND(((((ET42*1.25))-((EU42*1.25)))+AE42),6)</f>
        <v>89.3</v>
      </c>
      <c r="AE42">
        <f>ROUND(((EU42*1.25)),6)</f>
        <v>54.462499999999999</v>
      </c>
      <c r="AF42">
        <f>ROUND(((EV42*1.15)),6)</f>
        <v>277.31099999999998</v>
      </c>
      <c r="AG42">
        <f t="shared" si="27"/>
        <v>0</v>
      </c>
      <c r="AH42">
        <f>((EW42*1.15))</f>
        <v>32.096499999999999</v>
      </c>
      <c r="AI42">
        <f>((EX42*1.25))</f>
        <v>6.1</v>
      </c>
      <c r="AJ42">
        <f t="shared" si="28"/>
        <v>0</v>
      </c>
      <c r="AK42">
        <v>313.8</v>
      </c>
      <c r="AL42">
        <v>1.22</v>
      </c>
      <c r="AM42">
        <v>71.44</v>
      </c>
      <c r="AN42">
        <v>43.57</v>
      </c>
      <c r="AO42">
        <v>241.14</v>
      </c>
      <c r="AP42">
        <v>0</v>
      </c>
      <c r="AQ42">
        <v>27.91</v>
      </c>
      <c r="AR42">
        <v>4.88</v>
      </c>
      <c r="AS42">
        <v>0</v>
      </c>
      <c r="AT42">
        <v>77</v>
      </c>
      <c r="AU42">
        <v>48</v>
      </c>
      <c r="AV42">
        <v>1</v>
      </c>
      <c r="AW42">
        <v>1</v>
      </c>
      <c r="AZ42">
        <v>1</v>
      </c>
      <c r="BA42">
        <v>27.74</v>
      </c>
      <c r="BB42">
        <v>21.63</v>
      </c>
      <c r="BC42">
        <v>10.43</v>
      </c>
      <c r="BD42" t="s">
        <v>5</v>
      </c>
      <c r="BE42" t="s">
        <v>5</v>
      </c>
      <c r="BF42" t="s">
        <v>5</v>
      </c>
      <c r="BG42" t="s">
        <v>5</v>
      </c>
      <c r="BH42">
        <v>0</v>
      </c>
      <c r="BI42">
        <v>1</v>
      </c>
      <c r="BJ42" t="s">
        <v>98</v>
      </c>
      <c r="BM42">
        <v>26001</v>
      </c>
      <c r="BN42">
        <v>0</v>
      </c>
      <c r="BO42" t="s">
        <v>96</v>
      </c>
      <c r="BP42">
        <v>1</v>
      </c>
      <c r="BQ42">
        <v>2</v>
      </c>
      <c r="BR42">
        <v>0</v>
      </c>
      <c r="BS42">
        <v>27.74</v>
      </c>
      <c r="BT42">
        <v>1</v>
      </c>
      <c r="BU42">
        <v>1</v>
      </c>
      <c r="BV42">
        <v>1</v>
      </c>
      <c r="BW42">
        <v>1</v>
      </c>
      <c r="BX42">
        <v>1</v>
      </c>
      <c r="BY42" t="s">
        <v>5</v>
      </c>
      <c r="BZ42">
        <v>100</v>
      </c>
      <c r="CA42">
        <v>70</v>
      </c>
      <c r="CF42">
        <v>0</v>
      </c>
      <c r="CG42">
        <v>0</v>
      </c>
      <c r="CM42">
        <v>0</v>
      </c>
      <c r="CN42" t="s">
        <v>317</v>
      </c>
      <c r="CO42">
        <v>0</v>
      </c>
      <c r="CP42">
        <f t="shared" si="29"/>
        <v>0</v>
      </c>
      <c r="CQ42">
        <f t="shared" si="30"/>
        <v>12.724599999999999</v>
      </c>
      <c r="CR42">
        <f t="shared" si="31"/>
        <v>1931.5589999999997</v>
      </c>
      <c r="CS42">
        <f t="shared" si="32"/>
        <v>1510.7897499999999</v>
      </c>
      <c r="CT42">
        <f t="shared" si="33"/>
        <v>7692.6071399999992</v>
      </c>
      <c r="CU42">
        <f t="shared" si="34"/>
        <v>0</v>
      </c>
      <c r="CV42">
        <f t="shared" si="35"/>
        <v>32.096499999999999</v>
      </c>
      <c r="CW42">
        <f t="shared" si="36"/>
        <v>6.1</v>
      </c>
      <c r="CX42">
        <f t="shared" si="37"/>
        <v>0</v>
      </c>
      <c r="CY42">
        <f t="shared" si="38"/>
        <v>0</v>
      </c>
      <c r="CZ42">
        <f t="shared" si="39"/>
        <v>0</v>
      </c>
      <c r="DC42" t="s">
        <v>5</v>
      </c>
      <c r="DD42" t="s">
        <v>5</v>
      </c>
      <c r="DE42" t="s">
        <v>17</v>
      </c>
      <c r="DF42" t="s">
        <v>17</v>
      </c>
      <c r="DG42" t="s">
        <v>18</v>
      </c>
      <c r="DH42" t="s">
        <v>5</v>
      </c>
      <c r="DI42" t="s">
        <v>18</v>
      </c>
      <c r="DJ42" t="s">
        <v>17</v>
      </c>
      <c r="DK42" t="s">
        <v>5</v>
      </c>
      <c r="DL42" t="s">
        <v>5</v>
      </c>
      <c r="DM42" t="s">
        <v>5</v>
      </c>
      <c r="DN42">
        <v>0</v>
      </c>
      <c r="DO42">
        <v>0</v>
      </c>
      <c r="DP42">
        <v>1</v>
      </c>
      <c r="DQ42">
        <v>1</v>
      </c>
      <c r="DU42">
        <v>1005</v>
      </c>
      <c r="DV42" t="s">
        <v>15</v>
      </c>
      <c r="DW42" t="s">
        <v>15</v>
      </c>
      <c r="DX42">
        <v>100</v>
      </c>
      <c r="EE42">
        <v>38031045</v>
      </c>
      <c r="EF42">
        <v>2</v>
      </c>
      <c r="EG42" t="s">
        <v>19</v>
      </c>
      <c r="EH42">
        <v>0</v>
      </c>
      <c r="EI42" t="s">
        <v>5</v>
      </c>
      <c r="EJ42">
        <v>1</v>
      </c>
      <c r="EK42">
        <v>26001</v>
      </c>
      <c r="EL42" t="s">
        <v>99</v>
      </c>
      <c r="EM42" t="s">
        <v>100</v>
      </c>
      <c r="EO42" t="s">
        <v>22</v>
      </c>
      <c r="EQ42">
        <v>0</v>
      </c>
      <c r="ER42">
        <v>313.8</v>
      </c>
      <c r="ES42">
        <v>1.22</v>
      </c>
      <c r="ET42">
        <v>71.44</v>
      </c>
      <c r="EU42">
        <v>43.57</v>
      </c>
      <c r="EV42">
        <v>241.14</v>
      </c>
      <c r="EW42">
        <v>27.91</v>
      </c>
      <c r="EX42">
        <v>4.88</v>
      </c>
      <c r="EY42">
        <v>0</v>
      </c>
      <c r="FQ42">
        <v>0</v>
      </c>
      <c r="FR42">
        <f t="shared" si="40"/>
        <v>0</v>
      </c>
      <c r="FS42">
        <v>0</v>
      </c>
      <c r="FT42" t="s">
        <v>23</v>
      </c>
      <c r="FU42" t="s">
        <v>24</v>
      </c>
      <c r="FV42" t="s">
        <v>24</v>
      </c>
      <c r="FW42" t="s">
        <v>25</v>
      </c>
      <c r="FX42">
        <v>90</v>
      </c>
      <c r="FY42">
        <v>59.5</v>
      </c>
      <c r="GA42" t="s">
        <v>5</v>
      </c>
      <c r="GD42">
        <v>0</v>
      </c>
      <c r="GF42">
        <v>809953978</v>
      </c>
      <c r="GG42">
        <v>2</v>
      </c>
      <c r="GH42">
        <v>1</v>
      </c>
      <c r="GI42">
        <v>2</v>
      </c>
      <c r="GJ42">
        <v>0</v>
      </c>
      <c r="GK42">
        <f>ROUND(R42*(R12)/100,2)</f>
        <v>0</v>
      </c>
      <c r="GL42">
        <f t="shared" si="41"/>
        <v>0</v>
      </c>
      <c r="GM42">
        <f t="shared" si="42"/>
        <v>0</v>
      </c>
      <c r="GN42">
        <f t="shared" si="43"/>
        <v>0</v>
      </c>
      <c r="GO42">
        <f t="shared" si="44"/>
        <v>0</v>
      </c>
      <c r="GP42">
        <f t="shared" si="45"/>
        <v>0</v>
      </c>
      <c r="GR42">
        <v>0</v>
      </c>
      <c r="GS42">
        <v>3</v>
      </c>
      <c r="GT42">
        <v>0</v>
      </c>
      <c r="GU42" t="s">
        <v>5</v>
      </c>
      <c r="GV42">
        <f t="shared" si="46"/>
        <v>0</v>
      </c>
      <c r="GW42">
        <v>1</v>
      </c>
      <c r="GX42">
        <f t="shared" si="47"/>
        <v>0</v>
      </c>
      <c r="HA42">
        <v>0</v>
      </c>
      <c r="HB42">
        <v>0</v>
      </c>
      <c r="IK42">
        <v>0</v>
      </c>
    </row>
    <row r="43" spans="1:245" x14ac:dyDescent="0.35">
      <c r="A43">
        <v>18</v>
      </c>
      <c r="B43">
        <v>1</v>
      </c>
      <c r="C43">
        <v>75</v>
      </c>
      <c r="E43" t="s">
        <v>101</v>
      </c>
      <c r="F43" t="s">
        <v>102</v>
      </c>
      <c r="G43" t="s">
        <v>103</v>
      </c>
      <c r="H43" t="s">
        <v>52</v>
      </c>
      <c r="I43">
        <f>I42*J43</f>
        <v>0</v>
      </c>
      <c r="J43">
        <v>480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45348361</v>
      </c>
      <c r="AB43">
        <f t="shared" si="25"/>
        <v>67.42</v>
      </c>
      <c r="AC43">
        <f t="shared" si="26"/>
        <v>67.42</v>
      </c>
      <c r="AD43">
        <f>ROUND((((ET43)-(EU43))+AE43),6)</f>
        <v>0</v>
      </c>
      <c r="AE43">
        <f>ROUND((EU43),6)</f>
        <v>0</v>
      </c>
      <c r="AF43">
        <f>ROUND((EV43),6)</f>
        <v>0</v>
      </c>
      <c r="AG43">
        <f t="shared" si="27"/>
        <v>0</v>
      </c>
      <c r="AH43">
        <f>(EW43)</f>
        <v>0</v>
      </c>
      <c r="AI43">
        <f>(EX43)</f>
        <v>0</v>
      </c>
      <c r="AJ43">
        <f t="shared" si="28"/>
        <v>0</v>
      </c>
      <c r="AK43">
        <v>67.42</v>
      </c>
      <c r="AL43">
        <v>67.42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77</v>
      </c>
      <c r="AU43">
        <v>48</v>
      </c>
      <c r="AV43">
        <v>1</v>
      </c>
      <c r="AW43">
        <v>1</v>
      </c>
      <c r="AZ43">
        <v>1</v>
      </c>
      <c r="BA43">
        <v>1</v>
      </c>
      <c r="BB43">
        <v>1</v>
      </c>
      <c r="BC43">
        <v>1</v>
      </c>
      <c r="BD43" t="s">
        <v>5</v>
      </c>
      <c r="BE43" t="s">
        <v>5</v>
      </c>
      <c r="BF43" t="s">
        <v>5</v>
      </c>
      <c r="BG43" t="s">
        <v>5</v>
      </c>
      <c r="BH43">
        <v>3</v>
      </c>
      <c r="BI43">
        <v>1</v>
      </c>
      <c r="BJ43" t="s">
        <v>5</v>
      </c>
      <c r="BM43">
        <v>26001</v>
      </c>
      <c r="BN43">
        <v>0</v>
      </c>
      <c r="BO43" t="s">
        <v>5</v>
      </c>
      <c r="BP43">
        <v>0</v>
      </c>
      <c r="BQ43">
        <v>2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5</v>
      </c>
      <c r="BZ43">
        <v>100</v>
      </c>
      <c r="CA43">
        <v>70</v>
      </c>
      <c r="CF43">
        <v>0</v>
      </c>
      <c r="CG43">
        <v>0</v>
      </c>
      <c r="CM43">
        <v>0</v>
      </c>
      <c r="CN43" t="s">
        <v>5</v>
      </c>
      <c r="CO43">
        <v>0</v>
      </c>
      <c r="CP43">
        <f t="shared" si="29"/>
        <v>0</v>
      </c>
      <c r="CQ43">
        <f t="shared" si="30"/>
        <v>67.42</v>
      </c>
      <c r="CR43">
        <f t="shared" si="31"/>
        <v>0</v>
      </c>
      <c r="CS43">
        <f t="shared" si="32"/>
        <v>0</v>
      </c>
      <c r="CT43">
        <f t="shared" si="33"/>
        <v>0</v>
      </c>
      <c r="CU43">
        <f t="shared" si="34"/>
        <v>0</v>
      </c>
      <c r="CV43">
        <f t="shared" si="35"/>
        <v>0</v>
      </c>
      <c r="CW43">
        <f t="shared" si="36"/>
        <v>0</v>
      </c>
      <c r="CX43">
        <f t="shared" si="37"/>
        <v>0</v>
      </c>
      <c r="CY43">
        <f t="shared" si="38"/>
        <v>0</v>
      </c>
      <c r="CZ43">
        <f t="shared" si="39"/>
        <v>0</v>
      </c>
      <c r="DC43" t="s">
        <v>5</v>
      </c>
      <c r="DD43" t="s">
        <v>5</v>
      </c>
      <c r="DE43" t="s">
        <v>5</v>
      </c>
      <c r="DF43" t="s">
        <v>5</v>
      </c>
      <c r="DG43" t="s">
        <v>5</v>
      </c>
      <c r="DH43" t="s">
        <v>5</v>
      </c>
      <c r="DI43" t="s">
        <v>5</v>
      </c>
      <c r="DJ43" t="s">
        <v>5</v>
      </c>
      <c r="DK43" t="s">
        <v>5</v>
      </c>
      <c r="DL43" t="s">
        <v>5</v>
      </c>
      <c r="DM43" t="s">
        <v>5</v>
      </c>
      <c r="DN43">
        <v>0</v>
      </c>
      <c r="DO43">
        <v>0</v>
      </c>
      <c r="DP43">
        <v>1</v>
      </c>
      <c r="DQ43">
        <v>1</v>
      </c>
      <c r="DU43">
        <v>1009</v>
      </c>
      <c r="DV43" t="s">
        <v>52</v>
      </c>
      <c r="DW43" t="s">
        <v>52</v>
      </c>
      <c r="DX43">
        <v>1</v>
      </c>
      <c r="EE43">
        <v>38031045</v>
      </c>
      <c r="EF43">
        <v>2</v>
      </c>
      <c r="EG43" t="s">
        <v>19</v>
      </c>
      <c r="EH43">
        <v>0</v>
      </c>
      <c r="EI43" t="s">
        <v>5</v>
      </c>
      <c r="EJ43">
        <v>1</v>
      </c>
      <c r="EK43">
        <v>26001</v>
      </c>
      <c r="EL43" t="s">
        <v>99</v>
      </c>
      <c r="EM43" t="s">
        <v>100</v>
      </c>
      <c r="EO43" t="s">
        <v>5</v>
      </c>
      <c r="EQ43">
        <v>0</v>
      </c>
      <c r="ER43">
        <v>67.42</v>
      </c>
      <c r="ES43">
        <v>67.42</v>
      </c>
      <c r="ET43">
        <v>0</v>
      </c>
      <c r="EU43">
        <v>0</v>
      </c>
      <c r="EV43">
        <v>0</v>
      </c>
      <c r="EW43">
        <v>0</v>
      </c>
      <c r="EX43">
        <v>0</v>
      </c>
      <c r="EZ43">
        <v>5</v>
      </c>
      <c r="FC43">
        <v>1</v>
      </c>
      <c r="FD43">
        <v>18</v>
      </c>
      <c r="FF43">
        <v>79.56</v>
      </c>
      <c r="FQ43">
        <v>0</v>
      </c>
      <c r="FR43">
        <f t="shared" si="40"/>
        <v>0</v>
      </c>
      <c r="FS43">
        <v>0</v>
      </c>
      <c r="FT43" t="s">
        <v>23</v>
      </c>
      <c r="FU43" t="s">
        <v>24</v>
      </c>
      <c r="FV43" t="s">
        <v>24</v>
      </c>
      <c r="FW43" t="s">
        <v>25</v>
      </c>
      <c r="FX43">
        <v>90</v>
      </c>
      <c r="FY43">
        <v>59.5</v>
      </c>
      <c r="GA43" t="s">
        <v>104</v>
      </c>
      <c r="GD43">
        <v>0</v>
      </c>
      <c r="GF43">
        <v>1645611552</v>
      </c>
      <c r="GG43">
        <v>2</v>
      </c>
      <c r="GH43">
        <v>3</v>
      </c>
      <c r="GI43">
        <v>-2</v>
      </c>
      <c r="GJ43">
        <v>0</v>
      </c>
      <c r="GK43">
        <f>ROUND(R43*(R12)/100,2)</f>
        <v>0</v>
      </c>
      <c r="GL43">
        <f t="shared" si="41"/>
        <v>0</v>
      </c>
      <c r="GM43">
        <f t="shared" si="42"/>
        <v>0</v>
      </c>
      <c r="GN43">
        <f t="shared" si="43"/>
        <v>0</v>
      </c>
      <c r="GO43">
        <f t="shared" si="44"/>
        <v>0</v>
      </c>
      <c r="GP43">
        <f t="shared" si="45"/>
        <v>0</v>
      </c>
      <c r="GR43">
        <v>1</v>
      </c>
      <c r="GS43">
        <v>1</v>
      </c>
      <c r="GT43">
        <v>0</v>
      </c>
      <c r="GU43" t="s">
        <v>5</v>
      </c>
      <c r="GV43">
        <f t="shared" si="46"/>
        <v>0</v>
      </c>
      <c r="GW43">
        <v>1</v>
      </c>
      <c r="GX43">
        <f t="shared" si="47"/>
        <v>0</v>
      </c>
      <c r="HA43">
        <v>0</v>
      </c>
      <c r="HB43">
        <v>0</v>
      </c>
      <c r="IK43">
        <v>0</v>
      </c>
    </row>
    <row r="45" spans="1:245" ht="13.15" x14ac:dyDescent="0.4">
      <c r="A45" s="2">
        <v>51</v>
      </c>
      <c r="B45" s="2">
        <f>B20</f>
        <v>1</v>
      </c>
      <c r="C45" s="2">
        <f>A20</f>
        <v>3</v>
      </c>
      <c r="D45" s="2">
        <f>ROW(A20)</f>
        <v>20</v>
      </c>
      <c r="E45" s="2"/>
      <c r="F45" s="2" t="str">
        <f>IF(F20&lt;&gt;"",F20,"")</f>
        <v>Новая локальная смета</v>
      </c>
      <c r="G45" s="2" t="str">
        <f>IF(G20&lt;&gt;"",G20,"")</f>
        <v>Новая локальная смета</v>
      </c>
      <c r="H45" s="2">
        <v>0</v>
      </c>
      <c r="I45" s="2"/>
      <c r="J45" s="2"/>
      <c r="K45" s="2"/>
      <c r="L45" s="2"/>
      <c r="M45" s="2"/>
      <c r="N45" s="2"/>
      <c r="O45" s="2">
        <f t="shared" ref="O45:T45" si="48">ROUND(AB45,2)</f>
        <v>742863.25</v>
      </c>
      <c r="P45" s="2">
        <f t="shared" si="48"/>
        <v>126305.58</v>
      </c>
      <c r="Q45" s="2">
        <f t="shared" si="48"/>
        <v>9427.48</v>
      </c>
      <c r="R45" s="2">
        <f t="shared" si="48"/>
        <v>7249.43</v>
      </c>
      <c r="S45" s="2">
        <f t="shared" si="48"/>
        <v>607130.18999999994</v>
      </c>
      <c r="T45" s="2">
        <f t="shared" si="48"/>
        <v>0</v>
      </c>
      <c r="U45" s="2">
        <f>AH45</f>
        <v>2416.4650399999996</v>
      </c>
      <c r="V45" s="2">
        <f>AI45</f>
        <v>25.163499999999999</v>
      </c>
      <c r="W45" s="2">
        <f>ROUND(AJ45,2)</f>
        <v>0</v>
      </c>
      <c r="X45" s="2">
        <f>ROUND(AK45,2)</f>
        <v>464996.46</v>
      </c>
      <c r="Y45" s="2">
        <f>ROUND(AL45,2)</f>
        <v>245140.1</v>
      </c>
      <c r="Z45" s="2"/>
      <c r="AA45" s="2"/>
      <c r="AB45" s="2">
        <f>ROUND(SUMIF(AA24:AA43,"=45348361",O24:O43),2)</f>
        <v>742863.25</v>
      </c>
      <c r="AC45" s="2">
        <f>ROUND(SUMIF(AA24:AA43,"=45348361",P24:P43),2)</f>
        <v>126305.58</v>
      </c>
      <c r="AD45" s="2">
        <f>ROUND(SUMIF(AA24:AA43,"=45348361",Q24:Q43),2)</f>
        <v>9427.48</v>
      </c>
      <c r="AE45" s="2">
        <f>ROUND(SUMIF(AA24:AA43,"=45348361",R24:R43),2)</f>
        <v>7249.43</v>
      </c>
      <c r="AF45" s="2">
        <f>ROUND(SUMIF(AA24:AA43,"=45348361",S24:S43),2)</f>
        <v>607130.18999999994</v>
      </c>
      <c r="AG45" s="2">
        <f>ROUND(SUMIF(AA24:AA43,"=45348361",T24:T43),2)</f>
        <v>0</v>
      </c>
      <c r="AH45" s="2">
        <f>SUMIF(AA24:AA43,"=45348361",U24:U43)</f>
        <v>2416.4650399999996</v>
      </c>
      <c r="AI45" s="2">
        <f>SUMIF(AA24:AA43,"=45348361",V24:V43)</f>
        <v>25.163499999999999</v>
      </c>
      <c r="AJ45" s="2">
        <f>ROUND(SUMIF(AA24:AA43,"=45348361",W24:W43),2)</f>
        <v>0</v>
      </c>
      <c r="AK45" s="2">
        <f>ROUND(SUMIF(AA24:AA43,"=45348361",X24:X43),2)</f>
        <v>464996.46</v>
      </c>
      <c r="AL45" s="2">
        <f>ROUND(SUMIF(AA24:AA43,"=45348361",Y24:Y43),2)</f>
        <v>245140.1</v>
      </c>
      <c r="AM45" s="2"/>
      <c r="AN45" s="2"/>
      <c r="AO45" s="2">
        <f t="shared" ref="AO45:BC45" si="49">ROUND(BX45,2)</f>
        <v>0</v>
      </c>
      <c r="AP45" s="2">
        <f t="shared" si="49"/>
        <v>0</v>
      </c>
      <c r="AQ45" s="2">
        <f t="shared" si="49"/>
        <v>0</v>
      </c>
      <c r="AR45" s="2">
        <f t="shared" si="49"/>
        <v>1452999.81</v>
      </c>
      <c r="AS45" s="2">
        <f t="shared" si="49"/>
        <v>1452999.81</v>
      </c>
      <c r="AT45" s="2">
        <f t="shared" si="49"/>
        <v>0</v>
      </c>
      <c r="AU45" s="2">
        <f t="shared" si="49"/>
        <v>0</v>
      </c>
      <c r="AV45" s="2">
        <f t="shared" si="49"/>
        <v>126305.58</v>
      </c>
      <c r="AW45" s="2">
        <f t="shared" si="49"/>
        <v>126305.58</v>
      </c>
      <c r="AX45" s="2">
        <f t="shared" si="49"/>
        <v>0</v>
      </c>
      <c r="AY45" s="2">
        <f t="shared" si="49"/>
        <v>126305.58</v>
      </c>
      <c r="AZ45" s="2">
        <f t="shared" si="49"/>
        <v>0</v>
      </c>
      <c r="BA45" s="2">
        <f t="shared" si="49"/>
        <v>0</v>
      </c>
      <c r="BB45" s="2">
        <f t="shared" si="49"/>
        <v>0</v>
      </c>
      <c r="BC45" s="2">
        <f t="shared" si="49"/>
        <v>0</v>
      </c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>
        <f>ROUND(SUMIF(AA24:AA43,"=45348361",FQ24:FQ43),2)</f>
        <v>0</v>
      </c>
      <c r="BY45" s="2">
        <f>ROUND(SUMIF(AA24:AA43,"=45348361",FR24:FR43),2)</f>
        <v>0</v>
      </c>
      <c r="BZ45" s="2">
        <f>ROUND(SUMIF(AA24:AA43,"=45348361",GL24:GL43),2)</f>
        <v>0</v>
      </c>
      <c r="CA45" s="2">
        <f>ROUND(SUMIF(AA24:AA43,"=45348361",GM24:GM43),2)</f>
        <v>1452999.81</v>
      </c>
      <c r="CB45" s="2">
        <f>ROUND(SUMIF(AA24:AA43,"=45348361",GN24:GN43),2)</f>
        <v>1452999.81</v>
      </c>
      <c r="CC45" s="2">
        <f>ROUND(SUMIF(AA24:AA43,"=45348361",GO24:GO43),2)</f>
        <v>0</v>
      </c>
      <c r="CD45" s="2">
        <f>ROUND(SUMIF(AA24:AA43,"=45348361",GP24:GP43),2)</f>
        <v>0</v>
      </c>
      <c r="CE45" s="2">
        <f>AC45-BX45</f>
        <v>126305.58</v>
      </c>
      <c r="CF45" s="2">
        <f>AC45-BY45</f>
        <v>126305.58</v>
      </c>
      <c r="CG45" s="2">
        <f>BX45-BZ45</f>
        <v>0</v>
      </c>
      <c r="CH45" s="2">
        <f>AC45-BX45-BY45+BZ45</f>
        <v>126305.58</v>
      </c>
      <c r="CI45" s="2">
        <f>BY45-BZ45</f>
        <v>0</v>
      </c>
      <c r="CJ45" s="2">
        <f>ROUND(SUMIF(AA24:AA43,"=45348361",GX24:GX43),2)</f>
        <v>0</v>
      </c>
      <c r="CK45" s="2">
        <f>ROUND(SUMIF(AA24:AA43,"=45348361",GY24:GY43),2)</f>
        <v>0</v>
      </c>
      <c r="CL45" s="2">
        <f>ROUND(SUMIF(AA24:AA43,"=45348361",GZ24:GZ43),2)</f>
        <v>0</v>
      </c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>
        <v>0</v>
      </c>
    </row>
    <row r="47" spans="1:245" ht="13.15" x14ac:dyDescent="0.4">
      <c r="A47" s="4">
        <v>50</v>
      </c>
      <c r="B47" s="4">
        <v>0</v>
      </c>
      <c r="C47" s="4">
        <v>0</v>
      </c>
      <c r="D47" s="4">
        <v>1</v>
      </c>
      <c r="E47" s="4">
        <v>201</v>
      </c>
      <c r="F47" s="4">
        <f>ROUND(Source!O45,O47)</f>
        <v>742863.25</v>
      </c>
      <c r="G47" s="4" t="s">
        <v>105</v>
      </c>
      <c r="H47" s="4" t="s">
        <v>106</v>
      </c>
      <c r="I47" s="4"/>
      <c r="J47" s="4"/>
      <c r="K47" s="4">
        <v>201</v>
      </c>
      <c r="L47" s="4">
        <v>1</v>
      </c>
      <c r="M47" s="4">
        <v>3</v>
      </c>
      <c r="N47" s="4" t="s">
        <v>5</v>
      </c>
      <c r="O47" s="4">
        <v>2</v>
      </c>
      <c r="P47" s="4"/>
      <c r="Q47" s="4"/>
      <c r="R47" s="4"/>
      <c r="S47" s="4"/>
      <c r="T47" s="4"/>
      <c r="U47" s="4"/>
      <c r="V47" s="4"/>
      <c r="W47" s="4"/>
    </row>
    <row r="48" spans="1:245" ht="13.15" x14ac:dyDescent="0.4">
      <c r="A48" s="4">
        <v>50</v>
      </c>
      <c r="B48" s="4">
        <v>0</v>
      </c>
      <c r="C48" s="4">
        <v>0</v>
      </c>
      <c r="D48" s="4">
        <v>1</v>
      </c>
      <c r="E48" s="4">
        <v>202</v>
      </c>
      <c r="F48" s="4">
        <f>ROUND(Source!P45,O48)</f>
        <v>126305.58</v>
      </c>
      <c r="G48" s="4" t="s">
        <v>107</v>
      </c>
      <c r="H48" s="4" t="s">
        <v>108</v>
      </c>
      <c r="I48" s="4"/>
      <c r="J48" s="4"/>
      <c r="K48" s="4">
        <v>202</v>
      </c>
      <c r="L48" s="4">
        <v>2</v>
      </c>
      <c r="M48" s="4">
        <v>3</v>
      </c>
      <c r="N48" s="4" t="s">
        <v>5</v>
      </c>
      <c r="O48" s="4">
        <v>2</v>
      </c>
      <c r="P48" s="4"/>
      <c r="Q48" s="4"/>
      <c r="R48" s="4"/>
      <c r="S48" s="4"/>
      <c r="T48" s="4"/>
      <c r="U48" s="4"/>
      <c r="V48" s="4"/>
      <c r="W48" s="4"/>
    </row>
    <row r="49" spans="1:23" ht="13.15" x14ac:dyDescent="0.4">
      <c r="A49" s="4">
        <v>50</v>
      </c>
      <c r="B49" s="4">
        <v>0</v>
      </c>
      <c r="C49" s="4">
        <v>0</v>
      </c>
      <c r="D49" s="4">
        <v>1</v>
      </c>
      <c r="E49" s="4">
        <v>222</v>
      </c>
      <c r="F49" s="4">
        <f>ROUND(Source!AO45,O49)</f>
        <v>0</v>
      </c>
      <c r="G49" s="4" t="s">
        <v>109</v>
      </c>
      <c r="H49" s="4" t="s">
        <v>110</v>
      </c>
      <c r="I49" s="4"/>
      <c r="J49" s="4"/>
      <c r="K49" s="4">
        <v>222</v>
      </c>
      <c r="L49" s="4">
        <v>3</v>
      </c>
      <c r="M49" s="4">
        <v>3</v>
      </c>
      <c r="N49" s="4" t="s">
        <v>5</v>
      </c>
      <c r="O49" s="4">
        <v>2</v>
      </c>
      <c r="P49" s="4"/>
      <c r="Q49" s="4"/>
      <c r="R49" s="4"/>
      <c r="S49" s="4"/>
      <c r="T49" s="4"/>
      <c r="U49" s="4"/>
      <c r="V49" s="4"/>
      <c r="W49" s="4"/>
    </row>
    <row r="50" spans="1:23" ht="13.15" x14ac:dyDescent="0.4">
      <c r="A50" s="4">
        <v>50</v>
      </c>
      <c r="B50" s="4">
        <v>0</v>
      </c>
      <c r="C50" s="4">
        <v>0</v>
      </c>
      <c r="D50" s="4">
        <v>1</v>
      </c>
      <c r="E50" s="4">
        <v>225</v>
      </c>
      <c r="F50" s="4">
        <f>ROUND(Source!AV45,O50)</f>
        <v>126305.58</v>
      </c>
      <c r="G50" s="4" t="s">
        <v>111</v>
      </c>
      <c r="H50" s="4" t="s">
        <v>112</v>
      </c>
      <c r="I50" s="4"/>
      <c r="J50" s="4"/>
      <c r="K50" s="4">
        <v>225</v>
      </c>
      <c r="L50" s="4">
        <v>4</v>
      </c>
      <c r="M50" s="4">
        <v>3</v>
      </c>
      <c r="N50" s="4" t="s">
        <v>5</v>
      </c>
      <c r="O50" s="4">
        <v>2</v>
      </c>
      <c r="P50" s="4"/>
      <c r="Q50" s="4"/>
      <c r="R50" s="4"/>
      <c r="S50" s="4"/>
      <c r="T50" s="4"/>
      <c r="U50" s="4"/>
      <c r="V50" s="4"/>
      <c r="W50" s="4"/>
    </row>
    <row r="51" spans="1:23" ht="13.15" x14ac:dyDescent="0.4">
      <c r="A51" s="4">
        <v>50</v>
      </c>
      <c r="B51" s="4">
        <v>0</v>
      </c>
      <c r="C51" s="4">
        <v>0</v>
      </c>
      <c r="D51" s="4">
        <v>1</v>
      </c>
      <c r="E51" s="4">
        <v>226</v>
      </c>
      <c r="F51" s="4">
        <f>ROUND(Source!AW45,O51)</f>
        <v>126305.58</v>
      </c>
      <c r="G51" s="4" t="s">
        <v>113</v>
      </c>
      <c r="H51" s="4" t="s">
        <v>114</v>
      </c>
      <c r="I51" s="4"/>
      <c r="J51" s="4"/>
      <c r="K51" s="4">
        <v>226</v>
      </c>
      <c r="L51" s="4">
        <v>5</v>
      </c>
      <c r="M51" s="4">
        <v>3</v>
      </c>
      <c r="N51" s="4" t="s">
        <v>5</v>
      </c>
      <c r="O51" s="4">
        <v>2</v>
      </c>
      <c r="P51" s="4"/>
      <c r="Q51" s="4"/>
      <c r="R51" s="4"/>
      <c r="S51" s="4"/>
      <c r="T51" s="4"/>
      <c r="U51" s="4"/>
      <c r="V51" s="4"/>
      <c r="W51" s="4"/>
    </row>
    <row r="52" spans="1:23" ht="13.15" x14ac:dyDescent="0.4">
      <c r="A52" s="4">
        <v>50</v>
      </c>
      <c r="B52" s="4">
        <v>0</v>
      </c>
      <c r="C52" s="4">
        <v>0</v>
      </c>
      <c r="D52" s="4">
        <v>1</v>
      </c>
      <c r="E52" s="4">
        <v>227</v>
      </c>
      <c r="F52" s="4">
        <f>ROUND(Source!AX45,O52)</f>
        <v>0</v>
      </c>
      <c r="G52" s="4" t="s">
        <v>115</v>
      </c>
      <c r="H52" s="4" t="s">
        <v>116</v>
      </c>
      <c r="I52" s="4"/>
      <c r="J52" s="4"/>
      <c r="K52" s="4">
        <v>227</v>
      </c>
      <c r="L52" s="4">
        <v>6</v>
      </c>
      <c r="M52" s="4">
        <v>3</v>
      </c>
      <c r="N52" s="4" t="s">
        <v>5</v>
      </c>
      <c r="O52" s="4">
        <v>2</v>
      </c>
      <c r="P52" s="4"/>
      <c r="Q52" s="4"/>
      <c r="R52" s="4"/>
      <c r="S52" s="4"/>
      <c r="T52" s="4"/>
      <c r="U52" s="4"/>
      <c r="V52" s="4"/>
      <c r="W52" s="4"/>
    </row>
    <row r="53" spans="1:23" ht="13.15" x14ac:dyDescent="0.4">
      <c r="A53" s="4">
        <v>50</v>
      </c>
      <c r="B53" s="4">
        <v>0</v>
      </c>
      <c r="C53" s="4">
        <v>0</v>
      </c>
      <c r="D53" s="4">
        <v>1</v>
      </c>
      <c r="E53" s="4">
        <v>228</v>
      </c>
      <c r="F53" s="4">
        <f>ROUND(Source!AY45,O53)</f>
        <v>126305.58</v>
      </c>
      <c r="G53" s="4" t="s">
        <v>117</v>
      </c>
      <c r="H53" s="4" t="s">
        <v>118</v>
      </c>
      <c r="I53" s="4"/>
      <c r="J53" s="4"/>
      <c r="K53" s="4">
        <v>228</v>
      </c>
      <c r="L53" s="4">
        <v>7</v>
      </c>
      <c r="M53" s="4">
        <v>3</v>
      </c>
      <c r="N53" s="4" t="s">
        <v>5</v>
      </c>
      <c r="O53" s="4">
        <v>2</v>
      </c>
      <c r="P53" s="4"/>
      <c r="Q53" s="4"/>
      <c r="R53" s="4"/>
      <c r="S53" s="4"/>
      <c r="T53" s="4"/>
      <c r="U53" s="4"/>
      <c r="V53" s="4"/>
      <c r="W53" s="4"/>
    </row>
    <row r="54" spans="1:23" ht="13.15" x14ac:dyDescent="0.4">
      <c r="A54" s="4">
        <v>50</v>
      </c>
      <c r="B54" s="4">
        <v>0</v>
      </c>
      <c r="C54" s="4">
        <v>0</v>
      </c>
      <c r="D54" s="4">
        <v>1</v>
      </c>
      <c r="E54" s="4">
        <v>216</v>
      </c>
      <c r="F54" s="4">
        <f>ROUND(Source!AP45,O54)</f>
        <v>0</v>
      </c>
      <c r="G54" s="4" t="s">
        <v>119</v>
      </c>
      <c r="H54" s="4" t="s">
        <v>120</v>
      </c>
      <c r="I54" s="4"/>
      <c r="J54" s="4"/>
      <c r="K54" s="4">
        <v>216</v>
      </c>
      <c r="L54" s="4">
        <v>8</v>
      </c>
      <c r="M54" s="4">
        <v>3</v>
      </c>
      <c r="N54" s="4" t="s">
        <v>5</v>
      </c>
      <c r="O54" s="4">
        <v>2</v>
      </c>
      <c r="P54" s="4"/>
      <c r="Q54" s="4"/>
      <c r="R54" s="4"/>
      <c r="S54" s="4"/>
      <c r="T54" s="4"/>
      <c r="U54" s="4"/>
      <c r="V54" s="4"/>
      <c r="W54" s="4"/>
    </row>
    <row r="55" spans="1:23" ht="13.15" x14ac:dyDescent="0.4">
      <c r="A55" s="4">
        <v>50</v>
      </c>
      <c r="B55" s="4">
        <v>0</v>
      </c>
      <c r="C55" s="4">
        <v>0</v>
      </c>
      <c r="D55" s="4">
        <v>1</v>
      </c>
      <c r="E55" s="4">
        <v>223</v>
      </c>
      <c r="F55" s="4">
        <f>ROUND(Source!AQ45,O55)</f>
        <v>0</v>
      </c>
      <c r="G55" s="4" t="s">
        <v>121</v>
      </c>
      <c r="H55" s="4" t="s">
        <v>122</v>
      </c>
      <c r="I55" s="4"/>
      <c r="J55" s="4"/>
      <c r="K55" s="4">
        <v>223</v>
      </c>
      <c r="L55" s="4">
        <v>9</v>
      </c>
      <c r="M55" s="4">
        <v>3</v>
      </c>
      <c r="N55" s="4" t="s">
        <v>5</v>
      </c>
      <c r="O55" s="4">
        <v>2</v>
      </c>
      <c r="P55" s="4"/>
      <c r="Q55" s="4"/>
      <c r="R55" s="4"/>
      <c r="S55" s="4"/>
      <c r="T55" s="4"/>
      <c r="U55" s="4"/>
      <c r="V55" s="4"/>
      <c r="W55" s="4"/>
    </row>
    <row r="56" spans="1:23" ht="13.15" x14ac:dyDescent="0.4">
      <c r="A56" s="4">
        <v>50</v>
      </c>
      <c r="B56" s="4">
        <v>0</v>
      </c>
      <c r="C56" s="4">
        <v>0</v>
      </c>
      <c r="D56" s="4">
        <v>1</v>
      </c>
      <c r="E56" s="4">
        <v>229</v>
      </c>
      <c r="F56" s="4">
        <f>ROUND(Source!AZ45,O56)</f>
        <v>0</v>
      </c>
      <c r="G56" s="4" t="s">
        <v>123</v>
      </c>
      <c r="H56" s="4" t="s">
        <v>124</v>
      </c>
      <c r="I56" s="4"/>
      <c r="J56" s="4"/>
      <c r="K56" s="4">
        <v>229</v>
      </c>
      <c r="L56" s="4">
        <v>10</v>
      </c>
      <c r="M56" s="4">
        <v>3</v>
      </c>
      <c r="N56" s="4" t="s">
        <v>5</v>
      </c>
      <c r="O56" s="4">
        <v>2</v>
      </c>
      <c r="P56" s="4"/>
      <c r="Q56" s="4"/>
      <c r="R56" s="4"/>
      <c r="S56" s="4"/>
      <c r="T56" s="4"/>
      <c r="U56" s="4"/>
      <c r="V56" s="4"/>
      <c r="W56" s="4"/>
    </row>
    <row r="57" spans="1:23" ht="13.15" x14ac:dyDescent="0.4">
      <c r="A57" s="4">
        <v>50</v>
      </c>
      <c r="B57" s="4">
        <v>0</v>
      </c>
      <c r="C57" s="4">
        <v>0</v>
      </c>
      <c r="D57" s="4">
        <v>1</v>
      </c>
      <c r="E57" s="4">
        <v>203</v>
      </c>
      <c r="F57" s="4">
        <f>ROUND(Source!Q45,O57)</f>
        <v>9427.48</v>
      </c>
      <c r="G57" s="4" t="s">
        <v>125</v>
      </c>
      <c r="H57" s="4" t="s">
        <v>126</v>
      </c>
      <c r="I57" s="4"/>
      <c r="J57" s="4"/>
      <c r="K57" s="4">
        <v>203</v>
      </c>
      <c r="L57" s="4">
        <v>11</v>
      </c>
      <c r="M57" s="4">
        <v>3</v>
      </c>
      <c r="N57" s="4" t="s">
        <v>5</v>
      </c>
      <c r="O57" s="4">
        <v>2</v>
      </c>
      <c r="P57" s="4"/>
      <c r="Q57" s="4"/>
      <c r="R57" s="4"/>
      <c r="S57" s="4"/>
      <c r="T57" s="4"/>
      <c r="U57" s="4"/>
      <c r="V57" s="4"/>
      <c r="W57" s="4"/>
    </row>
    <row r="58" spans="1:23" ht="13.15" x14ac:dyDescent="0.4">
      <c r="A58" s="4">
        <v>50</v>
      </c>
      <c r="B58" s="4">
        <v>0</v>
      </c>
      <c r="C58" s="4">
        <v>0</v>
      </c>
      <c r="D58" s="4">
        <v>1</v>
      </c>
      <c r="E58" s="4">
        <v>231</v>
      </c>
      <c r="F58" s="4">
        <f>ROUND(Source!BB45,O58)</f>
        <v>0</v>
      </c>
      <c r="G58" s="4" t="s">
        <v>127</v>
      </c>
      <c r="H58" s="4" t="s">
        <v>128</v>
      </c>
      <c r="I58" s="4"/>
      <c r="J58" s="4"/>
      <c r="K58" s="4">
        <v>231</v>
      </c>
      <c r="L58" s="4">
        <v>12</v>
      </c>
      <c r="M58" s="4">
        <v>3</v>
      </c>
      <c r="N58" s="4" t="s">
        <v>5</v>
      </c>
      <c r="O58" s="4">
        <v>2</v>
      </c>
      <c r="P58" s="4"/>
      <c r="Q58" s="4"/>
      <c r="R58" s="4"/>
      <c r="S58" s="4"/>
      <c r="T58" s="4"/>
      <c r="U58" s="4"/>
      <c r="V58" s="4"/>
      <c r="W58" s="4"/>
    </row>
    <row r="59" spans="1:23" ht="13.15" x14ac:dyDescent="0.4">
      <c r="A59" s="4">
        <v>50</v>
      </c>
      <c r="B59" s="4">
        <v>0</v>
      </c>
      <c r="C59" s="4">
        <v>0</v>
      </c>
      <c r="D59" s="4">
        <v>1</v>
      </c>
      <c r="E59" s="4">
        <v>204</v>
      </c>
      <c r="F59" s="4">
        <f>ROUND(Source!R45,O59)</f>
        <v>7249.43</v>
      </c>
      <c r="G59" s="4" t="s">
        <v>129</v>
      </c>
      <c r="H59" s="4" t="s">
        <v>130</v>
      </c>
      <c r="I59" s="4"/>
      <c r="J59" s="4"/>
      <c r="K59" s="4">
        <v>204</v>
      </c>
      <c r="L59" s="4">
        <v>13</v>
      </c>
      <c r="M59" s="4">
        <v>3</v>
      </c>
      <c r="N59" s="4" t="s">
        <v>5</v>
      </c>
      <c r="O59" s="4">
        <v>2</v>
      </c>
      <c r="P59" s="4"/>
      <c r="Q59" s="4"/>
      <c r="R59" s="4"/>
      <c r="S59" s="4"/>
      <c r="T59" s="4"/>
      <c r="U59" s="4"/>
      <c r="V59" s="4"/>
      <c r="W59" s="4"/>
    </row>
    <row r="60" spans="1:23" ht="13.15" x14ac:dyDescent="0.4">
      <c r="A60" s="4">
        <v>50</v>
      </c>
      <c r="B60" s="4">
        <v>0</v>
      </c>
      <c r="C60" s="4">
        <v>0</v>
      </c>
      <c r="D60" s="4">
        <v>1</v>
      </c>
      <c r="E60" s="4">
        <v>205</v>
      </c>
      <c r="F60" s="4">
        <f>ROUND(Source!S45,O60)</f>
        <v>607130.18999999994</v>
      </c>
      <c r="G60" s="4" t="s">
        <v>131</v>
      </c>
      <c r="H60" s="4" t="s">
        <v>132</v>
      </c>
      <c r="I60" s="4"/>
      <c r="J60" s="4"/>
      <c r="K60" s="4">
        <v>205</v>
      </c>
      <c r="L60" s="4">
        <v>14</v>
      </c>
      <c r="M60" s="4">
        <v>3</v>
      </c>
      <c r="N60" s="4" t="s">
        <v>5</v>
      </c>
      <c r="O60" s="4">
        <v>2</v>
      </c>
      <c r="P60" s="4"/>
      <c r="Q60" s="4"/>
      <c r="R60" s="4"/>
      <c r="S60" s="4"/>
      <c r="T60" s="4"/>
      <c r="U60" s="4"/>
      <c r="V60" s="4"/>
      <c r="W60" s="4"/>
    </row>
    <row r="61" spans="1:23" ht="13.15" x14ac:dyDescent="0.4">
      <c r="A61" s="4">
        <v>50</v>
      </c>
      <c r="B61" s="4">
        <v>0</v>
      </c>
      <c r="C61" s="4">
        <v>0</v>
      </c>
      <c r="D61" s="4">
        <v>1</v>
      </c>
      <c r="E61" s="4">
        <v>232</v>
      </c>
      <c r="F61" s="4">
        <f>ROUND(Source!BC45,O61)</f>
        <v>0</v>
      </c>
      <c r="G61" s="4" t="s">
        <v>133</v>
      </c>
      <c r="H61" s="4" t="s">
        <v>134</v>
      </c>
      <c r="I61" s="4"/>
      <c r="J61" s="4"/>
      <c r="K61" s="4">
        <v>232</v>
      </c>
      <c r="L61" s="4">
        <v>15</v>
      </c>
      <c r="M61" s="4">
        <v>3</v>
      </c>
      <c r="N61" s="4" t="s">
        <v>5</v>
      </c>
      <c r="O61" s="4">
        <v>2</v>
      </c>
      <c r="P61" s="4"/>
      <c r="Q61" s="4"/>
      <c r="R61" s="4"/>
      <c r="S61" s="4"/>
      <c r="T61" s="4"/>
      <c r="U61" s="4"/>
      <c r="V61" s="4"/>
      <c r="W61" s="4"/>
    </row>
    <row r="62" spans="1:23" ht="13.15" x14ac:dyDescent="0.4">
      <c r="A62" s="4">
        <v>50</v>
      </c>
      <c r="B62" s="4">
        <v>0</v>
      </c>
      <c r="C62" s="4">
        <v>0</v>
      </c>
      <c r="D62" s="4">
        <v>1</v>
      </c>
      <c r="E62" s="4">
        <v>214</v>
      </c>
      <c r="F62" s="4">
        <f>ROUND(Source!AS45,O62)</f>
        <v>1452999.81</v>
      </c>
      <c r="G62" s="4" t="s">
        <v>135</v>
      </c>
      <c r="H62" s="4" t="s">
        <v>136</v>
      </c>
      <c r="I62" s="4"/>
      <c r="J62" s="4"/>
      <c r="K62" s="4">
        <v>214</v>
      </c>
      <c r="L62" s="4">
        <v>16</v>
      </c>
      <c r="M62" s="4">
        <v>3</v>
      </c>
      <c r="N62" s="4" t="s">
        <v>5</v>
      </c>
      <c r="O62" s="4">
        <v>2</v>
      </c>
      <c r="P62" s="4"/>
      <c r="Q62" s="4"/>
      <c r="R62" s="4"/>
      <c r="S62" s="4"/>
      <c r="T62" s="4"/>
      <c r="U62" s="4"/>
      <c r="V62" s="4"/>
      <c r="W62" s="4"/>
    </row>
    <row r="63" spans="1:23" ht="13.15" x14ac:dyDescent="0.4">
      <c r="A63" s="4">
        <v>50</v>
      </c>
      <c r="B63" s="4">
        <v>0</v>
      </c>
      <c r="C63" s="4">
        <v>0</v>
      </c>
      <c r="D63" s="4">
        <v>1</v>
      </c>
      <c r="E63" s="4">
        <v>215</v>
      </c>
      <c r="F63" s="4">
        <f>ROUND(Source!AT45,O63)</f>
        <v>0</v>
      </c>
      <c r="G63" s="4" t="s">
        <v>137</v>
      </c>
      <c r="H63" s="4" t="s">
        <v>138</v>
      </c>
      <c r="I63" s="4"/>
      <c r="J63" s="4"/>
      <c r="K63" s="4">
        <v>215</v>
      </c>
      <c r="L63" s="4">
        <v>17</v>
      </c>
      <c r="M63" s="4">
        <v>3</v>
      </c>
      <c r="N63" s="4" t="s">
        <v>5</v>
      </c>
      <c r="O63" s="4">
        <v>2</v>
      </c>
      <c r="P63" s="4"/>
      <c r="Q63" s="4"/>
      <c r="R63" s="4"/>
      <c r="S63" s="4"/>
      <c r="T63" s="4"/>
      <c r="U63" s="4"/>
      <c r="V63" s="4"/>
      <c r="W63" s="4"/>
    </row>
    <row r="64" spans="1:23" ht="13.15" x14ac:dyDescent="0.4">
      <c r="A64" s="4">
        <v>50</v>
      </c>
      <c r="B64" s="4">
        <v>0</v>
      </c>
      <c r="C64" s="4">
        <v>0</v>
      </c>
      <c r="D64" s="4">
        <v>1</v>
      </c>
      <c r="E64" s="4">
        <v>217</v>
      </c>
      <c r="F64" s="4">
        <f>ROUND(Source!AU45,O64)</f>
        <v>0</v>
      </c>
      <c r="G64" s="4" t="s">
        <v>139</v>
      </c>
      <c r="H64" s="4" t="s">
        <v>140</v>
      </c>
      <c r="I64" s="4"/>
      <c r="J64" s="4"/>
      <c r="K64" s="4">
        <v>217</v>
      </c>
      <c r="L64" s="4">
        <v>18</v>
      </c>
      <c r="M64" s="4">
        <v>3</v>
      </c>
      <c r="N64" s="4" t="s">
        <v>5</v>
      </c>
      <c r="O64" s="4">
        <v>2</v>
      </c>
      <c r="P64" s="4"/>
      <c r="Q64" s="4"/>
      <c r="R64" s="4"/>
      <c r="S64" s="4"/>
      <c r="T64" s="4"/>
      <c r="U64" s="4"/>
      <c r="V64" s="4"/>
      <c r="W64" s="4"/>
    </row>
    <row r="65" spans="1:206" ht="13.15" x14ac:dyDescent="0.4">
      <c r="A65" s="4">
        <v>50</v>
      </c>
      <c r="B65" s="4">
        <v>0</v>
      </c>
      <c r="C65" s="4">
        <v>0</v>
      </c>
      <c r="D65" s="4">
        <v>1</v>
      </c>
      <c r="E65" s="4">
        <v>230</v>
      </c>
      <c r="F65" s="4">
        <f>ROUND(Source!BA45,O65)</f>
        <v>0</v>
      </c>
      <c r="G65" s="4" t="s">
        <v>141</v>
      </c>
      <c r="H65" s="4" t="s">
        <v>142</v>
      </c>
      <c r="I65" s="4"/>
      <c r="J65" s="4"/>
      <c r="K65" s="4">
        <v>230</v>
      </c>
      <c r="L65" s="4">
        <v>19</v>
      </c>
      <c r="M65" s="4">
        <v>3</v>
      </c>
      <c r="N65" s="4" t="s">
        <v>5</v>
      </c>
      <c r="O65" s="4">
        <v>2</v>
      </c>
      <c r="P65" s="4"/>
      <c r="Q65" s="4"/>
      <c r="R65" s="4"/>
      <c r="S65" s="4"/>
      <c r="T65" s="4"/>
      <c r="U65" s="4"/>
      <c r="V65" s="4"/>
      <c r="W65" s="4"/>
    </row>
    <row r="66" spans="1:206" ht="13.15" x14ac:dyDescent="0.4">
      <c r="A66" s="4">
        <v>50</v>
      </c>
      <c r="B66" s="4">
        <v>0</v>
      </c>
      <c r="C66" s="4">
        <v>0</v>
      </c>
      <c r="D66" s="4">
        <v>1</v>
      </c>
      <c r="E66" s="4">
        <v>206</v>
      </c>
      <c r="F66" s="4">
        <f>ROUND(Source!T45,O66)</f>
        <v>0</v>
      </c>
      <c r="G66" s="4" t="s">
        <v>143</v>
      </c>
      <c r="H66" s="4" t="s">
        <v>144</v>
      </c>
      <c r="I66" s="4"/>
      <c r="J66" s="4"/>
      <c r="K66" s="4">
        <v>206</v>
      </c>
      <c r="L66" s="4">
        <v>20</v>
      </c>
      <c r="M66" s="4">
        <v>3</v>
      </c>
      <c r="N66" s="4" t="s">
        <v>5</v>
      </c>
      <c r="O66" s="4">
        <v>2</v>
      </c>
      <c r="P66" s="4"/>
      <c r="Q66" s="4"/>
      <c r="R66" s="4"/>
      <c r="S66" s="4"/>
      <c r="T66" s="4"/>
      <c r="U66" s="4"/>
      <c r="V66" s="4"/>
      <c r="W66" s="4"/>
    </row>
    <row r="67" spans="1:206" ht="13.15" x14ac:dyDescent="0.4">
      <c r="A67" s="4">
        <v>50</v>
      </c>
      <c r="B67" s="4">
        <v>0</v>
      </c>
      <c r="C67" s="4">
        <v>0</v>
      </c>
      <c r="D67" s="4">
        <v>1</v>
      </c>
      <c r="E67" s="4">
        <v>207</v>
      </c>
      <c r="F67" s="4">
        <f>Source!U45</f>
        <v>2416.4650399999996</v>
      </c>
      <c r="G67" s="4" t="s">
        <v>145</v>
      </c>
      <c r="H67" s="4" t="s">
        <v>146</v>
      </c>
      <c r="I67" s="4"/>
      <c r="J67" s="4"/>
      <c r="K67" s="4">
        <v>207</v>
      </c>
      <c r="L67" s="4">
        <v>21</v>
      </c>
      <c r="M67" s="4">
        <v>3</v>
      </c>
      <c r="N67" s="4" t="s">
        <v>5</v>
      </c>
      <c r="O67" s="4">
        <v>-1</v>
      </c>
      <c r="P67" s="4"/>
      <c r="Q67" s="4"/>
      <c r="R67" s="4"/>
      <c r="S67" s="4"/>
      <c r="T67" s="4"/>
      <c r="U67" s="4"/>
      <c r="V67" s="4"/>
      <c r="W67" s="4"/>
    </row>
    <row r="68" spans="1:206" ht="13.15" x14ac:dyDescent="0.4">
      <c r="A68" s="4">
        <v>50</v>
      </c>
      <c r="B68" s="4">
        <v>0</v>
      </c>
      <c r="C68" s="4">
        <v>0</v>
      </c>
      <c r="D68" s="4">
        <v>1</v>
      </c>
      <c r="E68" s="4">
        <v>208</v>
      </c>
      <c r="F68" s="4">
        <f>Source!V45</f>
        <v>25.163499999999999</v>
      </c>
      <c r="G68" s="4" t="s">
        <v>147</v>
      </c>
      <c r="H68" s="4" t="s">
        <v>148</v>
      </c>
      <c r="I68" s="4"/>
      <c r="J68" s="4"/>
      <c r="K68" s="4">
        <v>208</v>
      </c>
      <c r="L68" s="4">
        <v>22</v>
      </c>
      <c r="M68" s="4">
        <v>3</v>
      </c>
      <c r="N68" s="4" t="s">
        <v>5</v>
      </c>
      <c r="O68" s="4">
        <v>-1</v>
      </c>
      <c r="P68" s="4"/>
      <c r="Q68" s="4"/>
      <c r="R68" s="4"/>
      <c r="S68" s="4"/>
      <c r="T68" s="4"/>
      <c r="U68" s="4"/>
      <c r="V68" s="4"/>
      <c r="W68" s="4"/>
    </row>
    <row r="69" spans="1:206" ht="13.15" x14ac:dyDescent="0.4">
      <c r="A69" s="4">
        <v>50</v>
      </c>
      <c r="B69" s="4">
        <v>0</v>
      </c>
      <c r="C69" s="4">
        <v>0</v>
      </c>
      <c r="D69" s="4">
        <v>1</v>
      </c>
      <c r="E69" s="4">
        <v>209</v>
      </c>
      <c r="F69" s="4">
        <f>ROUND(Source!W45,O69)</f>
        <v>0</v>
      </c>
      <c r="G69" s="4" t="s">
        <v>149</v>
      </c>
      <c r="H69" s="4" t="s">
        <v>150</v>
      </c>
      <c r="I69" s="4"/>
      <c r="J69" s="4"/>
      <c r="K69" s="4">
        <v>209</v>
      </c>
      <c r="L69" s="4">
        <v>23</v>
      </c>
      <c r="M69" s="4">
        <v>3</v>
      </c>
      <c r="N69" s="4" t="s">
        <v>5</v>
      </c>
      <c r="O69" s="4">
        <v>2</v>
      </c>
      <c r="P69" s="4"/>
      <c r="Q69" s="4"/>
      <c r="R69" s="4"/>
      <c r="S69" s="4"/>
      <c r="T69" s="4"/>
      <c r="U69" s="4"/>
      <c r="V69" s="4"/>
      <c r="W69" s="4"/>
    </row>
    <row r="70" spans="1:206" ht="13.15" x14ac:dyDescent="0.4">
      <c r="A70" s="4">
        <v>50</v>
      </c>
      <c r="B70" s="4">
        <v>0</v>
      </c>
      <c r="C70" s="4">
        <v>0</v>
      </c>
      <c r="D70" s="4">
        <v>1</v>
      </c>
      <c r="E70" s="4">
        <v>210</v>
      </c>
      <c r="F70" s="4">
        <f>ROUND(Source!X45,O70)</f>
        <v>464996.46</v>
      </c>
      <c r="G70" s="4" t="s">
        <v>151</v>
      </c>
      <c r="H70" s="4" t="s">
        <v>152</v>
      </c>
      <c r="I70" s="4"/>
      <c r="J70" s="4"/>
      <c r="K70" s="4">
        <v>210</v>
      </c>
      <c r="L70" s="4">
        <v>24</v>
      </c>
      <c r="M70" s="4">
        <v>3</v>
      </c>
      <c r="N70" s="4" t="s">
        <v>5</v>
      </c>
      <c r="O70" s="4">
        <v>2</v>
      </c>
      <c r="P70" s="4"/>
      <c r="Q70" s="4"/>
      <c r="R70" s="4"/>
      <c r="S70" s="4"/>
      <c r="T70" s="4"/>
      <c r="U70" s="4"/>
      <c r="V70" s="4"/>
      <c r="W70" s="4"/>
    </row>
    <row r="71" spans="1:206" ht="13.15" x14ac:dyDescent="0.4">
      <c r="A71" s="4">
        <v>50</v>
      </c>
      <c r="B71" s="4">
        <v>0</v>
      </c>
      <c r="C71" s="4">
        <v>0</v>
      </c>
      <c r="D71" s="4">
        <v>1</v>
      </c>
      <c r="E71" s="4">
        <v>211</v>
      </c>
      <c r="F71" s="4">
        <f>ROUND(Source!Y45,O71)</f>
        <v>245140.1</v>
      </c>
      <c r="G71" s="4" t="s">
        <v>153</v>
      </c>
      <c r="H71" s="4" t="s">
        <v>154</v>
      </c>
      <c r="I71" s="4"/>
      <c r="J71" s="4"/>
      <c r="K71" s="4">
        <v>211</v>
      </c>
      <c r="L71" s="4">
        <v>25</v>
      </c>
      <c r="M71" s="4">
        <v>3</v>
      </c>
      <c r="N71" s="4" t="s">
        <v>5</v>
      </c>
      <c r="O71" s="4">
        <v>2</v>
      </c>
      <c r="P71" s="4"/>
      <c r="Q71" s="4"/>
      <c r="R71" s="4"/>
      <c r="S71" s="4"/>
      <c r="T71" s="4"/>
      <c r="U71" s="4"/>
      <c r="V71" s="4"/>
      <c r="W71" s="4"/>
    </row>
    <row r="72" spans="1:206" ht="13.15" x14ac:dyDescent="0.4">
      <c r="A72" s="4">
        <v>50</v>
      </c>
      <c r="B72" s="4">
        <v>0</v>
      </c>
      <c r="C72" s="4">
        <v>0</v>
      </c>
      <c r="D72" s="4">
        <v>1</v>
      </c>
      <c r="E72" s="4">
        <v>224</v>
      </c>
      <c r="F72" s="4">
        <f>ROUND(Source!AR45,O72)</f>
        <v>1452999.81</v>
      </c>
      <c r="G72" s="4" t="s">
        <v>155</v>
      </c>
      <c r="H72" s="4" t="s">
        <v>156</v>
      </c>
      <c r="I72" s="4"/>
      <c r="J72" s="4"/>
      <c r="K72" s="4">
        <v>224</v>
      </c>
      <c r="L72" s="4">
        <v>26</v>
      </c>
      <c r="M72" s="4">
        <v>3</v>
      </c>
      <c r="N72" s="4" t="s">
        <v>5</v>
      </c>
      <c r="O72" s="4">
        <v>2</v>
      </c>
      <c r="P72" s="4"/>
      <c r="Q72" s="4"/>
      <c r="R72" s="4"/>
      <c r="S72" s="4"/>
      <c r="T72" s="4"/>
      <c r="U72" s="4"/>
      <c r="V72" s="4"/>
      <c r="W72" s="4"/>
    </row>
    <row r="74" spans="1:206" ht="13.15" x14ac:dyDescent="0.4">
      <c r="A74" s="2">
        <v>51</v>
      </c>
      <c r="B74" s="2">
        <f>B12</f>
        <v>135</v>
      </c>
      <c r="C74" s="2">
        <f>A12</f>
        <v>1</v>
      </c>
      <c r="D74" s="2">
        <f>ROW(A12)</f>
        <v>12</v>
      </c>
      <c r="E74" s="2"/>
      <c r="F74" s="2" t="str">
        <f>IF(F12&lt;&gt;"",F12,"")</f>
        <v>Новый объект</v>
      </c>
      <c r="G74" s="2" t="str">
        <f>IF(G12&lt;&gt;"",G12,"")</f>
        <v>№111-07.05.19 Е ФЕР Смета на отделочные работы (Виталий Белявский)</v>
      </c>
      <c r="H74" s="2">
        <v>0</v>
      </c>
      <c r="I74" s="2"/>
      <c r="J74" s="2"/>
      <c r="K74" s="2"/>
      <c r="L74" s="2"/>
      <c r="M74" s="2"/>
      <c r="N74" s="2"/>
      <c r="O74" s="2">
        <f t="shared" ref="O74:T74" si="50">ROUND(O45,2)</f>
        <v>742863.25</v>
      </c>
      <c r="P74" s="2">
        <f t="shared" si="50"/>
        <v>126305.58</v>
      </c>
      <c r="Q74" s="2">
        <f t="shared" si="50"/>
        <v>9427.48</v>
      </c>
      <c r="R74" s="2">
        <f t="shared" si="50"/>
        <v>7249.43</v>
      </c>
      <c r="S74" s="2">
        <f t="shared" si="50"/>
        <v>607130.18999999994</v>
      </c>
      <c r="T74" s="2">
        <f t="shared" si="50"/>
        <v>0</v>
      </c>
      <c r="U74" s="2">
        <f>U45</f>
        <v>2416.4650399999996</v>
      </c>
      <c r="V74" s="2">
        <f>V45</f>
        <v>25.163499999999999</v>
      </c>
      <c r="W74" s="2">
        <f>ROUND(W45,2)</f>
        <v>0</v>
      </c>
      <c r="X74" s="2">
        <f>ROUND(X45,2)</f>
        <v>464996.46</v>
      </c>
      <c r="Y74" s="2">
        <f>ROUND(Y45,2)</f>
        <v>245140.1</v>
      </c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>
        <f t="shared" ref="AO74:BC74" si="51">ROUND(AO45,2)</f>
        <v>0</v>
      </c>
      <c r="AP74" s="2">
        <f t="shared" si="51"/>
        <v>0</v>
      </c>
      <c r="AQ74" s="2">
        <f t="shared" si="51"/>
        <v>0</v>
      </c>
      <c r="AR74" s="2">
        <f t="shared" si="51"/>
        <v>1452999.81</v>
      </c>
      <c r="AS74" s="2">
        <f t="shared" si="51"/>
        <v>1452999.81</v>
      </c>
      <c r="AT74" s="2">
        <f t="shared" si="51"/>
        <v>0</v>
      </c>
      <c r="AU74" s="2">
        <f t="shared" si="51"/>
        <v>0</v>
      </c>
      <c r="AV74" s="2">
        <f t="shared" si="51"/>
        <v>126305.58</v>
      </c>
      <c r="AW74" s="2">
        <f t="shared" si="51"/>
        <v>126305.58</v>
      </c>
      <c r="AX74" s="2">
        <f t="shared" si="51"/>
        <v>0</v>
      </c>
      <c r="AY74" s="2">
        <f t="shared" si="51"/>
        <v>126305.58</v>
      </c>
      <c r="AZ74" s="2">
        <f t="shared" si="51"/>
        <v>0</v>
      </c>
      <c r="BA74" s="2">
        <f t="shared" si="51"/>
        <v>0</v>
      </c>
      <c r="BB74" s="2">
        <f t="shared" si="51"/>
        <v>0</v>
      </c>
      <c r="BC74" s="2">
        <f t="shared" si="51"/>
        <v>0</v>
      </c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>
        <v>0</v>
      </c>
    </row>
    <row r="76" spans="1:206" ht="13.15" x14ac:dyDescent="0.4">
      <c r="A76" s="4">
        <v>50</v>
      </c>
      <c r="B76" s="4">
        <v>0</v>
      </c>
      <c r="C76" s="4">
        <v>0</v>
      </c>
      <c r="D76" s="4">
        <v>1</v>
      </c>
      <c r="E76" s="4">
        <v>201</v>
      </c>
      <c r="F76" s="4">
        <f>ROUND(Source!O74,O76)</f>
        <v>742863.25</v>
      </c>
      <c r="G76" s="4" t="s">
        <v>105</v>
      </c>
      <c r="H76" s="4" t="s">
        <v>106</v>
      </c>
      <c r="I76" s="4"/>
      <c r="J76" s="4"/>
      <c r="K76" s="4">
        <v>201</v>
      </c>
      <c r="L76" s="4">
        <v>1</v>
      </c>
      <c r="M76" s="4">
        <v>3</v>
      </c>
      <c r="N76" s="4" t="s">
        <v>5</v>
      </c>
      <c r="O76" s="4">
        <v>2</v>
      </c>
      <c r="P76" s="4"/>
      <c r="Q76" s="4"/>
      <c r="R76" s="4"/>
      <c r="S76" s="4"/>
      <c r="T76" s="4"/>
      <c r="U76" s="4"/>
      <c r="V76" s="4"/>
      <c r="W76" s="4"/>
    </row>
    <row r="77" spans="1:206" ht="13.15" x14ac:dyDescent="0.4">
      <c r="A77" s="4">
        <v>50</v>
      </c>
      <c r="B77" s="4">
        <v>0</v>
      </c>
      <c r="C77" s="4">
        <v>0</v>
      </c>
      <c r="D77" s="4">
        <v>1</v>
      </c>
      <c r="E77" s="4">
        <v>202</v>
      </c>
      <c r="F77" s="4">
        <f>ROUND(Source!P74,O77)</f>
        <v>126305.58</v>
      </c>
      <c r="G77" s="4" t="s">
        <v>107</v>
      </c>
      <c r="H77" s="4" t="s">
        <v>108</v>
      </c>
      <c r="I77" s="4"/>
      <c r="J77" s="4"/>
      <c r="K77" s="4">
        <v>202</v>
      </c>
      <c r="L77" s="4">
        <v>2</v>
      </c>
      <c r="M77" s="4">
        <v>3</v>
      </c>
      <c r="N77" s="4" t="s">
        <v>5</v>
      </c>
      <c r="O77" s="4">
        <v>2</v>
      </c>
      <c r="P77" s="4"/>
      <c r="Q77" s="4"/>
      <c r="R77" s="4"/>
      <c r="S77" s="4"/>
      <c r="T77" s="4"/>
      <c r="U77" s="4"/>
      <c r="V77" s="4"/>
      <c r="W77" s="4"/>
    </row>
    <row r="78" spans="1:206" ht="13.15" x14ac:dyDescent="0.4">
      <c r="A78" s="4">
        <v>50</v>
      </c>
      <c r="B78" s="4">
        <v>0</v>
      </c>
      <c r="C78" s="4">
        <v>0</v>
      </c>
      <c r="D78" s="4">
        <v>1</v>
      </c>
      <c r="E78" s="4">
        <v>222</v>
      </c>
      <c r="F78" s="4">
        <f>ROUND(Source!AO74,O78)</f>
        <v>0</v>
      </c>
      <c r="G78" s="4" t="s">
        <v>109</v>
      </c>
      <c r="H78" s="4" t="s">
        <v>110</v>
      </c>
      <c r="I78" s="4"/>
      <c r="J78" s="4"/>
      <c r="K78" s="4">
        <v>222</v>
      </c>
      <c r="L78" s="4">
        <v>3</v>
      </c>
      <c r="M78" s="4">
        <v>3</v>
      </c>
      <c r="N78" s="4" t="s">
        <v>5</v>
      </c>
      <c r="O78" s="4">
        <v>2</v>
      </c>
      <c r="P78" s="4"/>
      <c r="Q78" s="4"/>
      <c r="R78" s="4"/>
      <c r="S78" s="4"/>
      <c r="T78" s="4"/>
      <c r="U78" s="4"/>
      <c r="V78" s="4"/>
      <c r="W78" s="4"/>
    </row>
    <row r="79" spans="1:206" ht="13.15" x14ac:dyDescent="0.4">
      <c r="A79" s="4">
        <v>50</v>
      </c>
      <c r="B79" s="4">
        <v>0</v>
      </c>
      <c r="C79" s="4">
        <v>0</v>
      </c>
      <c r="D79" s="4">
        <v>1</v>
      </c>
      <c r="E79" s="4">
        <v>225</v>
      </c>
      <c r="F79" s="4">
        <f>ROUND(Source!AV74,O79)</f>
        <v>126305.58</v>
      </c>
      <c r="G79" s="4" t="s">
        <v>111</v>
      </c>
      <c r="H79" s="4" t="s">
        <v>112</v>
      </c>
      <c r="I79" s="4"/>
      <c r="J79" s="4"/>
      <c r="K79" s="4">
        <v>225</v>
      </c>
      <c r="L79" s="4">
        <v>4</v>
      </c>
      <c r="M79" s="4">
        <v>3</v>
      </c>
      <c r="N79" s="4" t="s">
        <v>5</v>
      </c>
      <c r="O79" s="4">
        <v>2</v>
      </c>
      <c r="P79" s="4"/>
      <c r="Q79" s="4"/>
      <c r="R79" s="4"/>
      <c r="S79" s="4"/>
      <c r="T79" s="4"/>
      <c r="U79" s="4"/>
      <c r="V79" s="4"/>
      <c r="W79" s="4"/>
    </row>
    <row r="80" spans="1:206" ht="13.15" x14ac:dyDescent="0.4">
      <c r="A80" s="4">
        <v>50</v>
      </c>
      <c r="B80" s="4">
        <v>0</v>
      </c>
      <c r="C80" s="4">
        <v>0</v>
      </c>
      <c r="D80" s="4">
        <v>1</v>
      </c>
      <c r="E80" s="4">
        <v>226</v>
      </c>
      <c r="F80" s="4">
        <f>ROUND(Source!AW74,O80)</f>
        <v>126305.58</v>
      </c>
      <c r="G80" s="4" t="s">
        <v>113</v>
      </c>
      <c r="H80" s="4" t="s">
        <v>114</v>
      </c>
      <c r="I80" s="4"/>
      <c r="J80" s="4"/>
      <c r="K80" s="4">
        <v>226</v>
      </c>
      <c r="L80" s="4">
        <v>5</v>
      </c>
      <c r="M80" s="4">
        <v>3</v>
      </c>
      <c r="N80" s="4" t="s">
        <v>5</v>
      </c>
      <c r="O80" s="4">
        <v>2</v>
      </c>
      <c r="P80" s="4"/>
      <c r="Q80" s="4"/>
      <c r="R80" s="4"/>
      <c r="S80" s="4"/>
      <c r="T80" s="4"/>
      <c r="U80" s="4"/>
      <c r="V80" s="4"/>
      <c r="W80" s="4"/>
    </row>
    <row r="81" spans="1:23" ht="13.15" x14ac:dyDescent="0.4">
      <c r="A81" s="4">
        <v>50</v>
      </c>
      <c r="B81" s="4">
        <v>0</v>
      </c>
      <c r="C81" s="4">
        <v>0</v>
      </c>
      <c r="D81" s="4">
        <v>1</v>
      </c>
      <c r="E81" s="4">
        <v>227</v>
      </c>
      <c r="F81" s="4">
        <f>ROUND(Source!AX74,O81)</f>
        <v>0</v>
      </c>
      <c r="G81" s="4" t="s">
        <v>115</v>
      </c>
      <c r="H81" s="4" t="s">
        <v>116</v>
      </c>
      <c r="I81" s="4"/>
      <c r="J81" s="4"/>
      <c r="K81" s="4">
        <v>227</v>
      </c>
      <c r="L81" s="4">
        <v>6</v>
      </c>
      <c r="M81" s="4">
        <v>3</v>
      </c>
      <c r="N81" s="4" t="s">
        <v>5</v>
      </c>
      <c r="O81" s="4">
        <v>2</v>
      </c>
      <c r="P81" s="4"/>
      <c r="Q81" s="4"/>
      <c r="R81" s="4"/>
      <c r="S81" s="4"/>
      <c r="T81" s="4"/>
      <c r="U81" s="4"/>
      <c r="V81" s="4"/>
      <c r="W81" s="4"/>
    </row>
    <row r="82" spans="1:23" ht="13.15" x14ac:dyDescent="0.4">
      <c r="A82" s="4">
        <v>50</v>
      </c>
      <c r="B82" s="4">
        <v>0</v>
      </c>
      <c r="C82" s="4">
        <v>0</v>
      </c>
      <c r="D82" s="4">
        <v>1</v>
      </c>
      <c r="E82" s="4">
        <v>228</v>
      </c>
      <c r="F82" s="4">
        <f>ROUND(Source!AY74,O82)</f>
        <v>126305.58</v>
      </c>
      <c r="G82" s="4" t="s">
        <v>117</v>
      </c>
      <c r="H82" s="4" t="s">
        <v>118</v>
      </c>
      <c r="I82" s="4"/>
      <c r="J82" s="4"/>
      <c r="K82" s="4">
        <v>228</v>
      </c>
      <c r="L82" s="4">
        <v>7</v>
      </c>
      <c r="M82" s="4">
        <v>3</v>
      </c>
      <c r="N82" s="4" t="s">
        <v>5</v>
      </c>
      <c r="O82" s="4">
        <v>2</v>
      </c>
      <c r="P82" s="4"/>
      <c r="Q82" s="4"/>
      <c r="R82" s="4"/>
      <c r="S82" s="4"/>
      <c r="T82" s="4"/>
      <c r="U82" s="4"/>
      <c r="V82" s="4"/>
      <c r="W82" s="4"/>
    </row>
    <row r="83" spans="1:23" ht="13.15" x14ac:dyDescent="0.4">
      <c r="A83" s="4">
        <v>50</v>
      </c>
      <c r="B83" s="4">
        <v>0</v>
      </c>
      <c r="C83" s="4">
        <v>0</v>
      </c>
      <c r="D83" s="4">
        <v>1</v>
      </c>
      <c r="E83" s="4">
        <v>216</v>
      </c>
      <c r="F83" s="4">
        <f>ROUND(Source!AP74,O83)</f>
        <v>0</v>
      </c>
      <c r="G83" s="4" t="s">
        <v>119</v>
      </c>
      <c r="H83" s="4" t="s">
        <v>120</v>
      </c>
      <c r="I83" s="4"/>
      <c r="J83" s="4"/>
      <c r="K83" s="4">
        <v>216</v>
      </c>
      <c r="L83" s="4">
        <v>8</v>
      </c>
      <c r="M83" s="4">
        <v>3</v>
      </c>
      <c r="N83" s="4" t="s">
        <v>5</v>
      </c>
      <c r="O83" s="4">
        <v>2</v>
      </c>
      <c r="P83" s="4"/>
      <c r="Q83" s="4"/>
      <c r="R83" s="4"/>
      <c r="S83" s="4"/>
      <c r="T83" s="4"/>
      <c r="U83" s="4"/>
      <c r="V83" s="4"/>
      <c r="W83" s="4"/>
    </row>
    <row r="84" spans="1:23" ht="13.15" x14ac:dyDescent="0.4">
      <c r="A84" s="4">
        <v>50</v>
      </c>
      <c r="B84" s="4">
        <v>0</v>
      </c>
      <c r="C84" s="4">
        <v>0</v>
      </c>
      <c r="D84" s="4">
        <v>1</v>
      </c>
      <c r="E84" s="4">
        <v>223</v>
      </c>
      <c r="F84" s="4">
        <f>ROUND(Source!AQ74,O84)</f>
        <v>0</v>
      </c>
      <c r="G84" s="4" t="s">
        <v>121</v>
      </c>
      <c r="H84" s="4" t="s">
        <v>122</v>
      </c>
      <c r="I84" s="4"/>
      <c r="J84" s="4"/>
      <c r="K84" s="4">
        <v>223</v>
      </c>
      <c r="L84" s="4">
        <v>9</v>
      </c>
      <c r="M84" s="4">
        <v>3</v>
      </c>
      <c r="N84" s="4" t="s">
        <v>5</v>
      </c>
      <c r="O84" s="4">
        <v>2</v>
      </c>
      <c r="P84" s="4"/>
      <c r="Q84" s="4"/>
      <c r="R84" s="4"/>
      <c r="S84" s="4"/>
      <c r="T84" s="4"/>
      <c r="U84" s="4"/>
      <c r="V84" s="4"/>
      <c r="W84" s="4"/>
    </row>
    <row r="85" spans="1:23" ht="13.15" x14ac:dyDescent="0.4">
      <c r="A85" s="4">
        <v>50</v>
      </c>
      <c r="B85" s="4">
        <v>0</v>
      </c>
      <c r="C85" s="4">
        <v>0</v>
      </c>
      <c r="D85" s="4">
        <v>1</v>
      </c>
      <c r="E85" s="4">
        <v>229</v>
      </c>
      <c r="F85" s="4">
        <f>ROUND(Source!AZ74,O85)</f>
        <v>0</v>
      </c>
      <c r="G85" s="4" t="s">
        <v>123</v>
      </c>
      <c r="H85" s="4" t="s">
        <v>124</v>
      </c>
      <c r="I85" s="4"/>
      <c r="J85" s="4"/>
      <c r="K85" s="4">
        <v>229</v>
      </c>
      <c r="L85" s="4">
        <v>10</v>
      </c>
      <c r="M85" s="4">
        <v>3</v>
      </c>
      <c r="N85" s="4" t="s">
        <v>5</v>
      </c>
      <c r="O85" s="4">
        <v>2</v>
      </c>
      <c r="P85" s="4"/>
      <c r="Q85" s="4"/>
      <c r="R85" s="4"/>
      <c r="S85" s="4"/>
      <c r="T85" s="4"/>
      <c r="U85" s="4"/>
      <c r="V85" s="4"/>
      <c r="W85" s="4"/>
    </row>
    <row r="86" spans="1:23" ht="13.15" x14ac:dyDescent="0.4">
      <c r="A86" s="4">
        <v>50</v>
      </c>
      <c r="B86" s="4">
        <v>0</v>
      </c>
      <c r="C86" s="4">
        <v>0</v>
      </c>
      <c r="D86" s="4">
        <v>1</v>
      </c>
      <c r="E86" s="4">
        <v>203</v>
      </c>
      <c r="F86" s="4">
        <f>ROUND(Source!Q74,O86)</f>
        <v>9427.48</v>
      </c>
      <c r="G86" s="4" t="s">
        <v>125</v>
      </c>
      <c r="H86" s="4" t="s">
        <v>126</v>
      </c>
      <c r="I86" s="4"/>
      <c r="J86" s="4"/>
      <c r="K86" s="4">
        <v>203</v>
      </c>
      <c r="L86" s="4">
        <v>11</v>
      </c>
      <c r="M86" s="4">
        <v>3</v>
      </c>
      <c r="N86" s="4" t="s">
        <v>5</v>
      </c>
      <c r="O86" s="4">
        <v>2</v>
      </c>
      <c r="P86" s="4"/>
      <c r="Q86" s="4"/>
      <c r="R86" s="4"/>
      <c r="S86" s="4"/>
      <c r="T86" s="4"/>
      <c r="U86" s="4"/>
      <c r="V86" s="4"/>
      <c r="W86" s="4"/>
    </row>
    <row r="87" spans="1:23" ht="13.15" x14ac:dyDescent="0.4">
      <c r="A87" s="4">
        <v>50</v>
      </c>
      <c r="B87" s="4">
        <v>0</v>
      </c>
      <c r="C87" s="4">
        <v>0</v>
      </c>
      <c r="D87" s="4">
        <v>1</v>
      </c>
      <c r="E87" s="4">
        <v>231</v>
      </c>
      <c r="F87" s="4">
        <f>ROUND(Source!BB74,O87)</f>
        <v>0</v>
      </c>
      <c r="G87" s="4" t="s">
        <v>127</v>
      </c>
      <c r="H87" s="4" t="s">
        <v>128</v>
      </c>
      <c r="I87" s="4"/>
      <c r="J87" s="4"/>
      <c r="K87" s="4">
        <v>231</v>
      </c>
      <c r="L87" s="4">
        <v>12</v>
      </c>
      <c r="M87" s="4">
        <v>3</v>
      </c>
      <c r="N87" s="4" t="s">
        <v>5</v>
      </c>
      <c r="O87" s="4">
        <v>2</v>
      </c>
      <c r="P87" s="4"/>
      <c r="Q87" s="4"/>
      <c r="R87" s="4"/>
      <c r="S87" s="4"/>
      <c r="T87" s="4"/>
      <c r="U87" s="4"/>
      <c r="V87" s="4"/>
      <c r="W87" s="4"/>
    </row>
    <row r="88" spans="1:23" ht="13.15" x14ac:dyDescent="0.4">
      <c r="A88" s="4">
        <v>50</v>
      </c>
      <c r="B88" s="4">
        <v>0</v>
      </c>
      <c r="C88" s="4">
        <v>0</v>
      </c>
      <c r="D88" s="4">
        <v>1</v>
      </c>
      <c r="E88" s="4">
        <v>204</v>
      </c>
      <c r="F88" s="4">
        <f>ROUND(Source!R74,O88)</f>
        <v>7249.43</v>
      </c>
      <c r="G88" s="4" t="s">
        <v>129</v>
      </c>
      <c r="H88" s="4" t="s">
        <v>130</v>
      </c>
      <c r="I88" s="4"/>
      <c r="J88" s="4"/>
      <c r="K88" s="4">
        <v>204</v>
      </c>
      <c r="L88" s="4">
        <v>13</v>
      </c>
      <c r="M88" s="4">
        <v>3</v>
      </c>
      <c r="N88" s="4" t="s">
        <v>5</v>
      </c>
      <c r="O88" s="4">
        <v>2</v>
      </c>
      <c r="P88" s="4"/>
      <c r="Q88" s="4"/>
      <c r="R88" s="4"/>
      <c r="S88" s="4"/>
      <c r="T88" s="4"/>
      <c r="U88" s="4"/>
      <c r="V88" s="4"/>
      <c r="W88" s="4"/>
    </row>
    <row r="89" spans="1:23" ht="13.15" x14ac:dyDescent="0.4">
      <c r="A89" s="4">
        <v>50</v>
      </c>
      <c r="B89" s="4">
        <v>0</v>
      </c>
      <c r="C89" s="4">
        <v>0</v>
      </c>
      <c r="D89" s="4">
        <v>1</v>
      </c>
      <c r="E89" s="4">
        <v>205</v>
      </c>
      <c r="F89" s="4">
        <f>ROUND(Source!S74,O89)</f>
        <v>607130.18999999994</v>
      </c>
      <c r="G89" s="4" t="s">
        <v>131</v>
      </c>
      <c r="H89" s="4" t="s">
        <v>132</v>
      </c>
      <c r="I89" s="4"/>
      <c r="J89" s="4"/>
      <c r="K89" s="4">
        <v>205</v>
      </c>
      <c r="L89" s="4">
        <v>14</v>
      </c>
      <c r="M89" s="4">
        <v>3</v>
      </c>
      <c r="N89" s="4" t="s">
        <v>5</v>
      </c>
      <c r="O89" s="4">
        <v>2</v>
      </c>
      <c r="P89" s="4"/>
      <c r="Q89" s="4"/>
      <c r="R89" s="4"/>
      <c r="S89" s="4"/>
      <c r="T89" s="4"/>
      <c r="U89" s="4"/>
      <c r="V89" s="4"/>
      <c r="W89" s="4"/>
    </row>
    <row r="90" spans="1:23" ht="13.15" x14ac:dyDescent="0.4">
      <c r="A90" s="4">
        <v>50</v>
      </c>
      <c r="B90" s="4">
        <v>0</v>
      </c>
      <c r="C90" s="4">
        <v>0</v>
      </c>
      <c r="D90" s="4">
        <v>1</v>
      </c>
      <c r="E90" s="4">
        <v>232</v>
      </c>
      <c r="F90" s="4">
        <f>ROUND(Source!BC74,O90)</f>
        <v>0</v>
      </c>
      <c r="G90" s="4" t="s">
        <v>133</v>
      </c>
      <c r="H90" s="4" t="s">
        <v>134</v>
      </c>
      <c r="I90" s="4"/>
      <c r="J90" s="4"/>
      <c r="K90" s="4">
        <v>232</v>
      </c>
      <c r="L90" s="4">
        <v>15</v>
      </c>
      <c r="M90" s="4">
        <v>3</v>
      </c>
      <c r="N90" s="4" t="s">
        <v>5</v>
      </c>
      <c r="O90" s="4">
        <v>2</v>
      </c>
      <c r="P90" s="4"/>
      <c r="Q90" s="4"/>
      <c r="R90" s="4"/>
      <c r="S90" s="4"/>
      <c r="T90" s="4"/>
      <c r="U90" s="4"/>
      <c r="V90" s="4"/>
      <c r="W90" s="4"/>
    </row>
    <row r="91" spans="1:23" ht="13.15" x14ac:dyDescent="0.4">
      <c r="A91" s="4">
        <v>50</v>
      </c>
      <c r="B91" s="4">
        <v>0</v>
      </c>
      <c r="C91" s="4">
        <v>0</v>
      </c>
      <c r="D91" s="4">
        <v>1</v>
      </c>
      <c r="E91" s="4">
        <v>214</v>
      </c>
      <c r="F91" s="4">
        <f>ROUND(Source!AS74,O91)</f>
        <v>1452999.81</v>
      </c>
      <c r="G91" s="4" t="s">
        <v>135</v>
      </c>
      <c r="H91" s="4" t="s">
        <v>136</v>
      </c>
      <c r="I91" s="4"/>
      <c r="J91" s="4"/>
      <c r="K91" s="4">
        <v>214</v>
      </c>
      <c r="L91" s="4">
        <v>16</v>
      </c>
      <c r="M91" s="4">
        <v>3</v>
      </c>
      <c r="N91" s="4" t="s">
        <v>5</v>
      </c>
      <c r="O91" s="4">
        <v>2</v>
      </c>
      <c r="P91" s="4"/>
      <c r="Q91" s="4"/>
      <c r="R91" s="4"/>
      <c r="S91" s="4"/>
      <c r="T91" s="4"/>
      <c r="U91" s="4"/>
      <c r="V91" s="4"/>
      <c r="W91" s="4"/>
    </row>
    <row r="92" spans="1:23" ht="13.15" x14ac:dyDescent="0.4">
      <c r="A92" s="4">
        <v>50</v>
      </c>
      <c r="B92" s="4">
        <v>0</v>
      </c>
      <c r="C92" s="4">
        <v>0</v>
      </c>
      <c r="D92" s="4">
        <v>1</v>
      </c>
      <c r="E92" s="4">
        <v>215</v>
      </c>
      <c r="F92" s="4">
        <f>ROUND(Source!AT74,O92)</f>
        <v>0</v>
      </c>
      <c r="G92" s="4" t="s">
        <v>137</v>
      </c>
      <c r="H92" s="4" t="s">
        <v>138</v>
      </c>
      <c r="I92" s="4"/>
      <c r="J92" s="4"/>
      <c r="K92" s="4">
        <v>215</v>
      </c>
      <c r="L92" s="4">
        <v>17</v>
      </c>
      <c r="M92" s="4">
        <v>3</v>
      </c>
      <c r="N92" s="4" t="s">
        <v>5</v>
      </c>
      <c r="O92" s="4">
        <v>2</v>
      </c>
      <c r="P92" s="4"/>
      <c r="Q92" s="4"/>
      <c r="R92" s="4"/>
      <c r="S92" s="4"/>
      <c r="T92" s="4"/>
      <c r="U92" s="4"/>
      <c r="V92" s="4"/>
      <c r="W92" s="4"/>
    </row>
    <row r="93" spans="1:23" ht="13.15" x14ac:dyDescent="0.4">
      <c r="A93" s="4">
        <v>50</v>
      </c>
      <c r="B93" s="4">
        <v>0</v>
      </c>
      <c r="C93" s="4">
        <v>0</v>
      </c>
      <c r="D93" s="4">
        <v>1</v>
      </c>
      <c r="E93" s="4">
        <v>217</v>
      </c>
      <c r="F93" s="4">
        <f>ROUND(Source!AU74,O93)</f>
        <v>0</v>
      </c>
      <c r="G93" s="4" t="s">
        <v>139</v>
      </c>
      <c r="H93" s="4" t="s">
        <v>140</v>
      </c>
      <c r="I93" s="4"/>
      <c r="J93" s="4"/>
      <c r="K93" s="4">
        <v>217</v>
      </c>
      <c r="L93" s="4">
        <v>18</v>
      </c>
      <c r="M93" s="4">
        <v>3</v>
      </c>
      <c r="N93" s="4" t="s">
        <v>5</v>
      </c>
      <c r="O93" s="4">
        <v>2</v>
      </c>
      <c r="P93" s="4"/>
      <c r="Q93" s="4"/>
      <c r="R93" s="4"/>
      <c r="S93" s="4"/>
      <c r="T93" s="4"/>
      <c r="U93" s="4"/>
      <c r="V93" s="4"/>
      <c r="W93" s="4"/>
    </row>
    <row r="94" spans="1:23" ht="13.15" x14ac:dyDescent="0.4">
      <c r="A94" s="4">
        <v>50</v>
      </c>
      <c r="B94" s="4">
        <v>0</v>
      </c>
      <c r="C94" s="4">
        <v>0</v>
      </c>
      <c r="D94" s="4">
        <v>1</v>
      </c>
      <c r="E94" s="4">
        <v>230</v>
      </c>
      <c r="F94" s="4">
        <f>ROUND(Source!BA74,O94)</f>
        <v>0</v>
      </c>
      <c r="G94" s="4" t="s">
        <v>141</v>
      </c>
      <c r="H94" s="4" t="s">
        <v>142</v>
      </c>
      <c r="I94" s="4"/>
      <c r="J94" s="4"/>
      <c r="K94" s="4">
        <v>230</v>
      </c>
      <c r="L94" s="4">
        <v>19</v>
      </c>
      <c r="M94" s="4">
        <v>3</v>
      </c>
      <c r="N94" s="4" t="s">
        <v>5</v>
      </c>
      <c r="O94" s="4">
        <v>2</v>
      </c>
      <c r="P94" s="4"/>
      <c r="Q94" s="4"/>
      <c r="R94" s="4"/>
      <c r="S94" s="4"/>
      <c r="T94" s="4"/>
      <c r="U94" s="4"/>
      <c r="V94" s="4"/>
      <c r="W94" s="4"/>
    </row>
    <row r="95" spans="1:23" ht="13.15" x14ac:dyDescent="0.4">
      <c r="A95" s="4">
        <v>50</v>
      </c>
      <c r="B95" s="4">
        <v>0</v>
      </c>
      <c r="C95" s="4">
        <v>0</v>
      </c>
      <c r="D95" s="4">
        <v>1</v>
      </c>
      <c r="E95" s="4">
        <v>206</v>
      </c>
      <c r="F95" s="4">
        <f>ROUND(Source!T74,O95)</f>
        <v>0</v>
      </c>
      <c r="G95" s="4" t="s">
        <v>143</v>
      </c>
      <c r="H95" s="4" t="s">
        <v>144</v>
      </c>
      <c r="I95" s="4"/>
      <c r="J95" s="4"/>
      <c r="K95" s="4">
        <v>206</v>
      </c>
      <c r="L95" s="4">
        <v>20</v>
      </c>
      <c r="M95" s="4">
        <v>3</v>
      </c>
      <c r="N95" s="4" t="s">
        <v>5</v>
      </c>
      <c r="O95" s="4">
        <v>2</v>
      </c>
      <c r="P95" s="4"/>
      <c r="Q95" s="4"/>
      <c r="R95" s="4"/>
      <c r="S95" s="4"/>
      <c r="T95" s="4"/>
      <c r="U95" s="4"/>
      <c r="V95" s="4"/>
      <c r="W95" s="4"/>
    </row>
    <row r="96" spans="1:23" ht="13.15" x14ac:dyDescent="0.4">
      <c r="A96" s="4">
        <v>50</v>
      </c>
      <c r="B96" s="4">
        <v>0</v>
      </c>
      <c r="C96" s="4">
        <v>0</v>
      </c>
      <c r="D96" s="4">
        <v>1</v>
      </c>
      <c r="E96" s="4">
        <v>207</v>
      </c>
      <c r="F96" s="4">
        <f>Source!U74</f>
        <v>2416.4650399999996</v>
      </c>
      <c r="G96" s="4" t="s">
        <v>145</v>
      </c>
      <c r="H96" s="4" t="s">
        <v>146</v>
      </c>
      <c r="I96" s="4"/>
      <c r="J96" s="4"/>
      <c r="K96" s="4">
        <v>207</v>
      </c>
      <c r="L96" s="4">
        <v>21</v>
      </c>
      <c r="M96" s="4">
        <v>3</v>
      </c>
      <c r="N96" s="4" t="s">
        <v>5</v>
      </c>
      <c r="O96" s="4">
        <v>-1</v>
      </c>
      <c r="P96" s="4"/>
      <c r="Q96" s="4"/>
      <c r="R96" s="4"/>
      <c r="S96" s="4"/>
      <c r="T96" s="4"/>
      <c r="U96" s="4"/>
      <c r="V96" s="4"/>
      <c r="W96" s="4"/>
    </row>
    <row r="97" spans="1:23" ht="13.15" x14ac:dyDescent="0.4">
      <c r="A97" s="4">
        <v>50</v>
      </c>
      <c r="B97" s="4">
        <v>0</v>
      </c>
      <c r="C97" s="4">
        <v>0</v>
      </c>
      <c r="D97" s="4">
        <v>1</v>
      </c>
      <c r="E97" s="4">
        <v>208</v>
      </c>
      <c r="F97" s="4">
        <f>Source!V74</f>
        <v>25.163499999999999</v>
      </c>
      <c r="G97" s="4" t="s">
        <v>147</v>
      </c>
      <c r="H97" s="4" t="s">
        <v>148</v>
      </c>
      <c r="I97" s="4"/>
      <c r="J97" s="4"/>
      <c r="K97" s="4">
        <v>208</v>
      </c>
      <c r="L97" s="4">
        <v>22</v>
      </c>
      <c r="M97" s="4">
        <v>3</v>
      </c>
      <c r="N97" s="4" t="s">
        <v>5</v>
      </c>
      <c r="O97" s="4">
        <v>-1</v>
      </c>
      <c r="P97" s="4"/>
      <c r="Q97" s="4"/>
      <c r="R97" s="4"/>
      <c r="S97" s="4"/>
      <c r="T97" s="4"/>
      <c r="U97" s="4"/>
      <c r="V97" s="4"/>
      <c r="W97" s="4"/>
    </row>
    <row r="98" spans="1:23" ht="13.15" x14ac:dyDescent="0.4">
      <c r="A98" s="4">
        <v>50</v>
      </c>
      <c r="B98" s="4">
        <v>0</v>
      </c>
      <c r="C98" s="4">
        <v>0</v>
      </c>
      <c r="D98" s="4">
        <v>1</v>
      </c>
      <c r="E98" s="4">
        <v>209</v>
      </c>
      <c r="F98" s="4">
        <f>ROUND(Source!W74,O98)</f>
        <v>0</v>
      </c>
      <c r="G98" s="4" t="s">
        <v>149</v>
      </c>
      <c r="H98" s="4" t="s">
        <v>150</v>
      </c>
      <c r="I98" s="4"/>
      <c r="J98" s="4"/>
      <c r="K98" s="4">
        <v>209</v>
      </c>
      <c r="L98" s="4">
        <v>23</v>
      </c>
      <c r="M98" s="4">
        <v>3</v>
      </c>
      <c r="N98" s="4" t="s">
        <v>5</v>
      </c>
      <c r="O98" s="4">
        <v>2</v>
      </c>
      <c r="P98" s="4"/>
      <c r="Q98" s="4"/>
      <c r="R98" s="4"/>
      <c r="S98" s="4"/>
      <c r="T98" s="4"/>
      <c r="U98" s="4"/>
      <c r="V98" s="4"/>
      <c r="W98" s="4"/>
    </row>
    <row r="99" spans="1:23" ht="13.15" x14ac:dyDescent="0.4">
      <c r="A99" s="4">
        <v>50</v>
      </c>
      <c r="B99" s="4">
        <v>0</v>
      </c>
      <c r="C99" s="4">
        <v>0</v>
      </c>
      <c r="D99" s="4">
        <v>1</v>
      </c>
      <c r="E99" s="4">
        <v>210</v>
      </c>
      <c r="F99" s="4">
        <f>ROUND(Source!X74,O99)</f>
        <v>464996.46</v>
      </c>
      <c r="G99" s="4" t="s">
        <v>151</v>
      </c>
      <c r="H99" s="4" t="s">
        <v>152</v>
      </c>
      <c r="I99" s="4"/>
      <c r="J99" s="4"/>
      <c r="K99" s="4">
        <v>210</v>
      </c>
      <c r="L99" s="4">
        <v>24</v>
      </c>
      <c r="M99" s="4">
        <v>3</v>
      </c>
      <c r="N99" s="4" t="s">
        <v>5</v>
      </c>
      <c r="O99" s="4">
        <v>2</v>
      </c>
      <c r="P99" s="4"/>
      <c r="Q99" s="4"/>
      <c r="R99" s="4"/>
      <c r="S99" s="4"/>
      <c r="T99" s="4"/>
      <c r="U99" s="4"/>
      <c r="V99" s="4"/>
      <c r="W99" s="4"/>
    </row>
    <row r="100" spans="1:23" ht="13.15" x14ac:dyDescent="0.4">
      <c r="A100" s="4">
        <v>50</v>
      </c>
      <c r="B100" s="4">
        <v>0</v>
      </c>
      <c r="C100" s="4">
        <v>0</v>
      </c>
      <c r="D100" s="4">
        <v>1</v>
      </c>
      <c r="E100" s="4">
        <v>211</v>
      </c>
      <c r="F100" s="4">
        <f>ROUND(Source!Y74,O100)</f>
        <v>245140.1</v>
      </c>
      <c r="G100" s="4" t="s">
        <v>153</v>
      </c>
      <c r="H100" s="4" t="s">
        <v>154</v>
      </c>
      <c r="I100" s="4"/>
      <c r="J100" s="4"/>
      <c r="K100" s="4">
        <v>211</v>
      </c>
      <c r="L100" s="4">
        <v>25</v>
      </c>
      <c r="M100" s="4">
        <v>3</v>
      </c>
      <c r="N100" s="4" t="s">
        <v>5</v>
      </c>
      <c r="O100" s="4">
        <v>2</v>
      </c>
      <c r="P100" s="4"/>
      <c r="Q100" s="4"/>
      <c r="R100" s="4"/>
      <c r="S100" s="4"/>
      <c r="T100" s="4"/>
      <c r="U100" s="4"/>
      <c r="V100" s="4"/>
      <c r="W100" s="4"/>
    </row>
    <row r="101" spans="1:23" ht="13.15" x14ac:dyDescent="0.4">
      <c r="A101" s="4">
        <v>50</v>
      </c>
      <c r="B101" s="4">
        <v>0</v>
      </c>
      <c r="C101" s="4">
        <v>0</v>
      </c>
      <c r="D101" s="4">
        <v>1</v>
      </c>
      <c r="E101" s="4">
        <v>224</v>
      </c>
      <c r="F101" s="4">
        <f>ROUND(Source!AR74,O101)</f>
        <v>1452999.81</v>
      </c>
      <c r="G101" s="4" t="s">
        <v>155</v>
      </c>
      <c r="H101" s="4" t="s">
        <v>156</v>
      </c>
      <c r="I101" s="4"/>
      <c r="J101" s="4"/>
      <c r="K101" s="4">
        <v>224</v>
      </c>
      <c r="L101" s="4">
        <v>26</v>
      </c>
      <c r="M101" s="4">
        <v>3</v>
      </c>
      <c r="N101" s="4" t="s">
        <v>5</v>
      </c>
      <c r="O101" s="4">
        <v>2</v>
      </c>
      <c r="P101" s="4"/>
      <c r="Q101" s="4"/>
      <c r="R101" s="4"/>
      <c r="S101" s="4"/>
      <c r="T101" s="4"/>
      <c r="U101" s="4"/>
      <c r="V101" s="4"/>
      <c r="W101" s="4"/>
    </row>
    <row r="102" spans="1:23" ht="13.15" x14ac:dyDescent="0.4">
      <c r="A102" s="4">
        <v>50</v>
      </c>
      <c r="B102" s="4">
        <v>1</v>
      </c>
      <c r="C102" s="4">
        <v>0</v>
      </c>
      <c r="D102" s="4">
        <v>2</v>
      </c>
      <c r="E102" s="4">
        <v>0</v>
      </c>
      <c r="F102" s="4">
        <f>ROUND(F101,O102)</f>
        <v>1452999.81</v>
      </c>
      <c r="G102" s="4" t="s">
        <v>157</v>
      </c>
      <c r="H102" s="4" t="s">
        <v>157</v>
      </c>
      <c r="I102" s="4"/>
      <c r="J102" s="4"/>
      <c r="K102" s="4">
        <v>212</v>
      </c>
      <c r="L102" s="4">
        <v>27</v>
      </c>
      <c r="M102" s="4">
        <v>0</v>
      </c>
      <c r="N102" s="4" t="s">
        <v>5</v>
      </c>
      <c r="O102" s="4">
        <v>2</v>
      </c>
      <c r="P102" s="4"/>
      <c r="Q102" s="4"/>
      <c r="R102" s="4"/>
      <c r="S102" s="4"/>
      <c r="T102" s="4"/>
      <c r="U102" s="4"/>
      <c r="V102" s="4"/>
      <c r="W102" s="4"/>
    </row>
    <row r="103" spans="1:23" ht="13.15" x14ac:dyDescent="0.4">
      <c r="A103" s="4">
        <v>50</v>
      </c>
      <c r="B103" s="4">
        <v>1</v>
      </c>
      <c r="C103" s="4">
        <v>0</v>
      </c>
      <c r="D103" s="4">
        <v>2</v>
      </c>
      <c r="E103" s="4">
        <v>0</v>
      </c>
      <c r="F103" s="4">
        <f>ROUND(F102*0.2,O103)</f>
        <v>290599.96000000002</v>
      </c>
      <c r="G103" s="4" t="s">
        <v>158</v>
      </c>
      <c r="H103" s="4" t="s">
        <v>158</v>
      </c>
      <c r="I103" s="4"/>
      <c r="J103" s="4"/>
      <c r="K103" s="4">
        <v>212</v>
      </c>
      <c r="L103" s="4">
        <v>28</v>
      </c>
      <c r="M103" s="4">
        <v>0</v>
      </c>
      <c r="N103" s="4" t="s">
        <v>5</v>
      </c>
      <c r="O103" s="4">
        <v>2</v>
      </c>
      <c r="P103" s="4"/>
      <c r="Q103" s="4"/>
      <c r="R103" s="4"/>
      <c r="S103" s="4"/>
      <c r="T103" s="4"/>
      <c r="U103" s="4"/>
      <c r="V103" s="4"/>
      <c r="W103" s="4"/>
    </row>
    <row r="104" spans="1:23" ht="13.15" x14ac:dyDescent="0.4">
      <c r="A104" s="4">
        <v>50</v>
      </c>
      <c r="B104" s="4">
        <v>1</v>
      </c>
      <c r="C104" s="4">
        <v>0</v>
      </c>
      <c r="D104" s="4">
        <v>2</v>
      </c>
      <c r="E104" s="4">
        <v>0</v>
      </c>
      <c r="F104" s="4">
        <f>ROUND(F102+F103,O104)</f>
        <v>1743599.77</v>
      </c>
      <c r="G104" s="4" t="s">
        <v>159</v>
      </c>
      <c r="H104" s="4" t="s">
        <v>159</v>
      </c>
      <c r="I104" s="4"/>
      <c r="J104" s="4"/>
      <c r="K104" s="4">
        <v>212</v>
      </c>
      <c r="L104" s="4">
        <v>29</v>
      </c>
      <c r="M104" s="4">
        <v>0</v>
      </c>
      <c r="N104" s="4" t="s">
        <v>5</v>
      </c>
      <c r="O104" s="4">
        <v>2</v>
      </c>
      <c r="P104" s="4"/>
      <c r="Q104" s="4"/>
      <c r="R104" s="4"/>
      <c r="S104" s="4"/>
      <c r="T104" s="4"/>
      <c r="U104" s="4"/>
      <c r="V104" s="4"/>
      <c r="W104" s="4"/>
    </row>
    <row r="107" spans="1:23" x14ac:dyDescent="0.35">
      <c r="A107">
        <v>70</v>
      </c>
      <c r="B107">
        <v>1</v>
      </c>
      <c r="D107">
        <v>1</v>
      </c>
      <c r="E107" t="s">
        <v>160</v>
      </c>
      <c r="F107" t="s">
        <v>161</v>
      </c>
      <c r="G107">
        <v>0</v>
      </c>
      <c r="H107">
        <v>0</v>
      </c>
      <c r="I107" t="s">
        <v>5</v>
      </c>
      <c r="J107">
        <v>1</v>
      </c>
      <c r="K107">
        <v>0</v>
      </c>
      <c r="L107" t="s">
        <v>5</v>
      </c>
      <c r="M107" t="s">
        <v>5</v>
      </c>
      <c r="N107">
        <v>0</v>
      </c>
    </row>
    <row r="108" spans="1:23" x14ac:dyDescent="0.35">
      <c r="A108">
        <v>70</v>
      </c>
      <c r="B108">
        <v>1</v>
      </c>
      <c r="D108">
        <v>2</v>
      </c>
      <c r="E108" t="s">
        <v>162</v>
      </c>
      <c r="F108" t="s">
        <v>163</v>
      </c>
      <c r="G108">
        <v>1</v>
      </c>
      <c r="H108">
        <v>0</v>
      </c>
      <c r="I108" t="s">
        <v>5</v>
      </c>
      <c r="J108">
        <v>1</v>
      </c>
      <c r="K108">
        <v>0</v>
      </c>
      <c r="L108" t="s">
        <v>5</v>
      </c>
      <c r="M108" t="s">
        <v>5</v>
      </c>
      <c r="N108">
        <v>0</v>
      </c>
    </row>
    <row r="109" spans="1:23" x14ac:dyDescent="0.35">
      <c r="A109">
        <v>70</v>
      </c>
      <c r="B109">
        <v>1</v>
      </c>
      <c r="D109">
        <v>3</v>
      </c>
      <c r="E109" t="s">
        <v>164</v>
      </c>
      <c r="F109" t="s">
        <v>165</v>
      </c>
      <c r="G109">
        <v>0</v>
      </c>
      <c r="H109">
        <v>0</v>
      </c>
      <c r="I109" t="s">
        <v>5</v>
      </c>
      <c r="J109">
        <v>1</v>
      </c>
      <c r="K109">
        <v>0</v>
      </c>
      <c r="L109" t="s">
        <v>5</v>
      </c>
      <c r="M109" t="s">
        <v>5</v>
      </c>
      <c r="N109">
        <v>0</v>
      </c>
    </row>
    <row r="110" spans="1:23" x14ac:dyDescent="0.35">
      <c r="A110">
        <v>70</v>
      </c>
      <c r="B110">
        <v>1</v>
      </c>
      <c r="D110">
        <v>4</v>
      </c>
      <c r="E110" t="s">
        <v>166</v>
      </c>
      <c r="F110" t="s">
        <v>167</v>
      </c>
      <c r="G110">
        <v>0</v>
      </c>
      <c r="H110">
        <v>0</v>
      </c>
      <c r="I110" t="s">
        <v>168</v>
      </c>
      <c r="J110">
        <v>0</v>
      </c>
      <c r="K110">
        <v>0</v>
      </c>
      <c r="L110" t="s">
        <v>5</v>
      </c>
      <c r="M110" t="s">
        <v>5</v>
      </c>
      <c r="N110">
        <v>0</v>
      </c>
    </row>
    <row r="111" spans="1:23" x14ac:dyDescent="0.35">
      <c r="A111">
        <v>70</v>
      </c>
      <c r="B111">
        <v>1</v>
      </c>
      <c r="D111">
        <v>5</v>
      </c>
      <c r="E111" t="s">
        <v>169</v>
      </c>
      <c r="F111" t="s">
        <v>170</v>
      </c>
      <c r="G111">
        <v>0</v>
      </c>
      <c r="H111">
        <v>0</v>
      </c>
      <c r="I111" t="s">
        <v>171</v>
      </c>
      <c r="J111">
        <v>0</v>
      </c>
      <c r="K111">
        <v>0</v>
      </c>
      <c r="L111" t="s">
        <v>5</v>
      </c>
      <c r="M111" t="s">
        <v>5</v>
      </c>
      <c r="N111">
        <v>0</v>
      </c>
    </row>
    <row r="112" spans="1:23" x14ac:dyDescent="0.35">
      <c r="A112">
        <v>70</v>
      </c>
      <c r="B112">
        <v>1</v>
      </c>
      <c r="D112">
        <v>6</v>
      </c>
      <c r="E112" t="s">
        <v>172</v>
      </c>
      <c r="F112" t="s">
        <v>173</v>
      </c>
      <c r="G112">
        <v>0</v>
      </c>
      <c r="H112">
        <v>0</v>
      </c>
      <c r="I112" t="s">
        <v>174</v>
      </c>
      <c r="J112">
        <v>0</v>
      </c>
      <c r="K112">
        <v>0</v>
      </c>
      <c r="L112" t="s">
        <v>5</v>
      </c>
      <c r="M112" t="s">
        <v>5</v>
      </c>
      <c r="N112">
        <v>0</v>
      </c>
    </row>
    <row r="113" spans="1:14" x14ac:dyDescent="0.35">
      <c r="A113">
        <v>70</v>
      </c>
      <c r="B113">
        <v>1</v>
      </c>
      <c r="D113">
        <v>7</v>
      </c>
      <c r="E113" t="s">
        <v>175</v>
      </c>
      <c r="F113" t="s">
        <v>176</v>
      </c>
      <c r="G113">
        <v>0</v>
      </c>
      <c r="H113">
        <v>0</v>
      </c>
      <c r="I113" t="s">
        <v>5</v>
      </c>
      <c r="J113">
        <v>0</v>
      </c>
      <c r="K113">
        <v>0</v>
      </c>
      <c r="L113" t="s">
        <v>5</v>
      </c>
      <c r="M113" t="s">
        <v>5</v>
      </c>
      <c r="N113">
        <v>0</v>
      </c>
    </row>
    <row r="114" spans="1:14" x14ac:dyDescent="0.35">
      <c r="A114">
        <v>70</v>
      </c>
      <c r="B114">
        <v>1</v>
      </c>
      <c r="D114">
        <v>8</v>
      </c>
      <c r="E114" t="s">
        <v>177</v>
      </c>
      <c r="F114" t="s">
        <v>178</v>
      </c>
      <c r="G114">
        <v>0</v>
      </c>
      <c r="H114">
        <v>0</v>
      </c>
      <c r="I114" t="s">
        <v>179</v>
      </c>
      <c r="J114">
        <v>0</v>
      </c>
      <c r="K114">
        <v>0</v>
      </c>
      <c r="L114" t="s">
        <v>5</v>
      </c>
      <c r="M114" t="s">
        <v>5</v>
      </c>
      <c r="N114">
        <v>0</v>
      </c>
    </row>
    <row r="115" spans="1:14" x14ac:dyDescent="0.35">
      <c r="A115">
        <v>70</v>
      </c>
      <c r="B115">
        <v>1</v>
      </c>
      <c r="D115">
        <v>9</v>
      </c>
      <c r="E115" t="s">
        <v>180</v>
      </c>
      <c r="F115" t="s">
        <v>181</v>
      </c>
      <c r="G115">
        <v>0</v>
      </c>
      <c r="H115">
        <v>0</v>
      </c>
      <c r="I115" t="s">
        <v>182</v>
      </c>
      <c r="J115">
        <v>0</v>
      </c>
      <c r="K115">
        <v>0</v>
      </c>
      <c r="L115" t="s">
        <v>5</v>
      </c>
      <c r="M115" t="s">
        <v>5</v>
      </c>
      <c r="N115">
        <v>0</v>
      </c>
    </row>
    <row r="116" spans="1:14" x14ac:dyDescent="0.35">
      <c r="A116">
        <v>70</v>
      </c>
      <c r="B116">
        <v>1</v>
      </c>
      <c r="D116">
        <v>10</v>
      </c>
      <c r="E116" t="s">
        <v>183</v>
      </c>
      <c r="F116" t="s">
        <v>184</v>
      </c>
      <c r="G116">
        <v>0</v>
      </c>
      <c r="H116">
        <v>0</v>
      </c>
      <c r="I116" t="s">
        <v>185</v>
      </c>
      <c r="J116">
        <v>0</v>
      </c>
      <c r="K116">
        <v>0</v>
      </c>
      <c r="L116" t="s">
        <v>5</v>
      </c>
      <c r="M116" t="s">
        <v>5</v>
      </c>
      <c r="N116">
        <v>0</v>
      </c>
    </row>
    <row r="117" spans="1:14" x14ac:dyDescent="0.35">
      <c r="A117">
        <v>70</v>
      </c>
      <c r="B117">
        <v>1</v>
      </c>
      <c r="D117">
        <v>11</v>
      </c>
      <c r="E117" t="s">
        <v>186</v>
      </c>
      <c r="F117" t="s">
        <v>187</v>
      </c>
      <c r="G117">
        <v>0</v>
      </c>
      <c r="H117">
        <v>0</v>
      </c>
      <c r="I117" t="s">
        <v>188</v>
      </c>
      <c r="J117">
        <v>0</v>
      </c>
      <c r="K117">
        <v>0</v>
      </c>
      <c r="L117" t="s">
        <v>5</v>
      </c>
      <c r="M117" t="s">
        <v>5</v>
      </c>
      <c r="N117">
        <v>0</v>
      </c>
    </row>
    <row r="118" spans="1:14" x14ac:dyDescent="0.35">
      <c r="A118">
        <v>70</v>
      </c>
      <c r="B118">
        <v>1</v>
      </c>
      <c r="D118">
        <v>12</v>
      </c>
      <c r="E118" t="s">
        <v>189</v>
      </c>
      <c r="F118" t="s">
        <v>190</v>
      </c>
      <c r="G118">
        <v>0</v>
      </c>
      <c r="H118">
        <v>0</v>
      </c>
      <c r="I118" t="s">
        <v>5</v>
      </c>
      <c r="J118">
        <v>0</v>
      </c>
      <c r="K118">
        <v>0</v>
      </c>
      <c r="L118" t="s">
        <v>5</v>
      </c>
      <c r="M118" t="s">
        <v>5</v>
      </c>
      <c r="N118">
        <v>0</v>
      </c>
    </row>
    <row r="119" spans="1:14" x14ac:dyDescent="0.35">
      <c r="A119">
        <v>70</v>
      </c>
      <c r="B119">
        <v>1</v>
      </c>
      <c r="D119">
        <v>1</v>
      </c>
      <c r="E119" t="s">
        <v>191</v>
      </c>
      <c r="F119" t="s">
        <v>192</v>
      </c>
      <c r="G119">
        <v>0.9</v>
      </c>
      <c r="H119">
        <v>1</v>
      </c>
      <c r="I119" t="s">
        <v>193</v>
      </c>
      <c r="J119">
        <v>0</v>
      </c>
      <c r="K119">
        <v>0</v>
      </c>
      <c r="L119" t="s">
        <v>5</v>
      </c>
      <c r="M119" t="s">
        <v>5</v>
      </c>
      <c r="N119">
        <v>0</v>
      </c>
    </row>
    <row r="120" spans="1:14" x14ac:dyDescent="0.35">
      <c r="A120">
        <v>70</v>
      </c>
      <c r="B120">
        <v>1</v>
      </c>
      <c r="D120">
        <v>2</v>
      </c>
      <c r="E120" t="s">
        <v>194</v>
      </c>
      <c r="F120" t="s">
        <v>195</v>
      </c>
      <c r="G120">
        <v>0.85</v>
      </c>
      <c r="H120">
        <v>1</v>
      </c>
      <c r="I120" t="s">
        <v>196</v>
      </c>
      <c r="J120">
        <v>0</v>
      </c>
      <c r="K120">
        <v>0</v>
      </c>
      <c r="L120" t="s">
        <v>5</v>
      </c>
      <c r="M120" t="s">
        <v>5</v>
      </c>
      <c r="N120">
        <v>0</v>
      </c>
    </row>
    <row r="121" spans="1:14" x14ac:dyDescent="0.35">
      <c r="A121">
        <v>70</v>
      </c>
      <c r="B121">
        <v>1</v>
      </c>
      <c r="D121">
        <v>3</v>
      </c>
      <c r="E121" t="s">
        <v>197</v>
      </c>
      <c r="F121" t="s">
        <v>198</v>
      </c>
      <c r="G121">
        <v>1</v>
      </c>
      <c r="H121">
        <v>0.85</v>
      </c>
      <c r="I121" t="s">
        <v>199</v>
      </c>
      <c r="J121">
        <v>0</v>
      </c>
      <c r="K121">
        <v>0</v>
      </c>
      <c r="L121" t="s">
        <v>5</v>
      </c>
      <c r="M121" t="s">
        <v>5</v>
      </c>
      <c r="N121">
        <v>0</v>
      </c>
    </row>
    <row r="122" spans="1:14" x14ac:dyDescent="0.35">
      <c r="A122">
        <v>70</v>
      </c>
      <c r="B122">
        <v>1</v>
      </c>
      <c r="D122">
        <v>4</v>
      </c>
      <c r="E122" t="s">
        <v>200</v>
      </c>
      <c r="F122" t="s">
        <v>201</v>
      </c>
      <c r="G122">
        <v>1</v>
      </c>
      <c r="H122">
        <v>0</v>
      </c>
      <c r="I122" t="s">
        <v>5</v>
      </c>
      <c r="J122">
        <v>0</v>
      </c>
      <c r="K122">
        <v>0</v>
      </c>
      <c r="L122" t="s">
        <v>5</v>
      </c>
      <c r="M122" t="s">
        <v>5</v>
      </c>
      <c r="N122">
        <v>0</v>
      </c>
    </row>
    <row r="123" spans="1:14" x14ac:dyDescent="0.35">
      <c r="A123">
        <v>70</v>
      </c>
      <c r="B123">
        <v>1</v>
      </c>
      <c r="D123">
        <v>5</v>
      </c>
      <c r="E123" t="s">
        <v>202</v>
      </c>
      <c r="F123" t="s">
        <v>203</v>
      </c>
      <c r="G123">
        <v>1</v>
      </c>
      <c r="H123">
        <v>0.8</v>
      </c>
      <c r="I123" t="s">
        <v>204</v>
      </c>
      <c r="J123">
        <v>0</v>
      </c>
      <c r="K123">
        <v>0</v>
      </c>
      <c r="L123" t="s">
        <v>5</v>
      </c>
      <c r="M123" t="s">
        <v>5</v>
      </c>
      <c r="N123">
        <v>0</v>
      </c>
    </row>
    <row r="124" spans="1:14" x14ac:dyDescent="0.35">
      <c r="A124">
        <v>70</v>
      </c>
      <c r="B124">
        <v>1</v>
      </c>
      <c r="D124">
        <v>6</v>
      </c>
      <c r="E124" t="s">
        <v>205</v>
      </c>
      <c r="F124" t="s">
        <v>206</v>
      </c>
      <c r="G124">
        <v>0.85</v>
      </c>
      <c r="H124">
        <v>0</v>
      </c>
      <c r="I124" t="s">
        <v>5</v>
      </c>
      <c r="J124">
        <v>0</v>
      </c>
      <c r="K124">
        <v>0</v>
      </c>
      <c r="L124" t="s">
        <v>5</v>
      </c>
      <c r="M124" t="s">
        <v>5</v>
      </c>
      <c r="N124">
        <v>0</v>
      </c>
    </row>
    <row r="125" spans="1:14" x14ac:dyDescent="0.35">
      <c r="A125">
        <v>70</v>
      </c>
      <c r="B125">
        <v>1</v>
      </c>
      <c r="D125">
        <v>7</v>
      </c>
      <c r="E125" t="s">
        <v>207</v>
      </c>
      <c r="F125" t="s">
        <v>208</v>
      </c>
      <c r="G125">
        <v>0.8</v>
      </c>
      <c r="H125">
        <v>0</v>
      </c>
      <c r="I125" t="s">
        <v>5</v>
      </c>
      <c r="J125">
        <v>0</v>
      </c>
      <c r="K125">
        <v>0</v>
      </c>
      <c r="L125" t="s">
        <v>5</v>
      </c>
      <c r="M125" t="s">
        <v>5</v>
      </c>
      <c r="N125">
        <v>0</v>
      </c>
    </row>
    <row r="126" spans="1:14" x14ac:dyDescent="0.35">
      <c r="A126">
        <v>70</v>
      </c>
      <c r="B126">
        <v>1</v>
      </c>
      <c r="D126">
        <v>8</v>
      </c>
      <c r="E126" t="s">
        <v>209</v>
      </c>
      <c r="F126" t="s">
        <v>210</v>
      </c>
      <c r="G126">
        <v>0.94</v>
      </c>
      <c r="H126">
        <v>0</v>
      </c>
      <c r="I126" t="s">
        <v>5</v>
      </c>
      <c r="J126">
        <v>0</v>
      </c>
      <c r="K126">
        <v>0</v>
      </c>
      <c r="L126" t="s">
        <v>5</v>
      </c>
      <c r="M126" t="s">
        <v>5</v>
      </c>
      <c r="N126">
        <v>0</v>
      </c>
    </row>
    <row r="127" spans="1:14" x14ac:dyDescent="0.35">
      <c r="A127">
        <v>70</v>
      </c>
      <c r="B127">
        <v>1</v>
      </c>
      <c r="D127">
        <v>9</v>
      </c>
      <c r="E127" t="s">
        <v>211</v>
      </c>
      <c r="F127" t="s">
        <v>212</v>
      </c>
      <c r="G127">
        <v>0.9</v>
      </c>
      <c r="H127">
        <v>0</v>
      </c>
      <c r="I127" t="s">
        <v>5</v>
      </c>
      <c r="J127">
        <v>0</v>
      </c>
      <c r="K127">
        <v>0</v>
      </c>
      <c r="L127" t="s">
        <v>5</v>
      </c>
      <c r="M127" t="s">
        <v>5</v>
      </c>
      <c r="N127">
        <v>0</v>
      </c>
    </row>
    <row r="128" spans="1:14" x14ac:dyDescent="0.35">
      <c r="A128">
        <v>70</v>
      </c>
      <c r="B128">
        <v>1</v>
      </c>
      <c r="D128">
        <v>10</v>
      </c>
      <c r="E128" t="s">
        <v>213</v>
      </c>
      <c r="F128" t="s">
        <v>214</v>
      </c>
      <c r="G128">
        <v>0.6</v>
      </c>
      <c r="H128">
        <v>0</v>
      </c>
      <c r="I128" t="s">
        <v>5</v>
      </c>
      <c r="J128">
        <v>0</v>
      </c>
      <c r="K128">
        <v>0</v>
      </c>
      <c r="L128" t="s">
        <v>5</v>
      </c>
      <c r="M128" t="s">
        <v>5</v>
      </c>
      <c r="N128">
        <v>0</v>
      </c>
    </row>
    <row r="129" spans="1:27" x14ac:dyDescent="0.35">
      <c r="A129">
        <v>70</v>
      </c>
      <c r="B129">
        <v>1</v>
      </c>
      <c r="D129">
        <v>11</v>
      </c>
      <c r="E129" t="s">
        <v>215</v>
      </c>
      <c r="F129" t="s">
        <v>216</v>
      </c>
      <c r="G129">
        <v>1.2</v>
      </c>
      <c r="H129">
        <v>0</v>
      </c>
      <c r="I129" t="s">
        <v>5</v>
      </c>
      <c r="J129">
        <v>0</v>
      </c>
      <c r="K129">
        <v>0</v>
      </c>
      <c r="L129" t="s">
        <v>5</v>
      </c>
      <c r="M129" t="s">
        <v>5</v>
      </c>
      <c r="N129">
        <v>0</v>
      </c>
    </row>
    <row r="130" spans="1:27" x14ac:dyDescent="0.35">
      <c r="A130">
        <v>70</v>
      </c>
      <c r="B130">
        <v>1</v>
      </c>
      <c r="D130">
        <v>12</v>
      </c>
      <c r="E130" t="s">
        <v>217</v>
      </c>
      <c r="F130" t="s">
        <v>218</v>
      </c>
      <c r="G130">
        <v>0</v>
      </c>
      <c r="H130">
        <v>0</v>
      </c>
      <c r="I130" t="s">
        <v>5</v>
      </c>
      <c r="J130">
        <v>0</v>
      </c>
      <c r="K130">
        <v>0</v>
      </c>
      <c r="L130" t="s">
        <v>5</v>
      </c>
      <c r="M130" t="s">
        <v>5</v>
      </c>
      <c r="N130">
        <v>0</v>
      </c>
    </row>
    <row r="131" spans="1:27" x14ac:dyDescent="0.35">
      <c r="A131">
        <v>70</v>
      </c>
      <c r="B131">
        <v>1</v>
      </c>
      <c r="D131">
        <v>13</v>
      </c>
      <c r="E131" t="s">
        <v>219</v>
      </c>
      <c r="F131" t="s">
        <v>220</v>
      </c>
      <c r="G131">
        <v>0.94</v>
      </c>
      <c r="H131">
        <v>0</v>
      </c>
      <c r="I131" t="s">
        <v>5</v>
      </c>
      <c r="J131">
        <v>0</v>
      </c>
      <c r="K131">
        <v>0</v>
      </c>
      <c r="L131" t="s">
        <v>5</v>
      </c>
      <c r="M131" t="s">
        <v>5</v>
      </c>
      <c r="N131">
        <v>0</v>
      </c>
    </row>
    <row r="133" spans="1:27" x14ac:dyDescent="0.35">
      <c r="A133">
        <v>-1</v>
      </c>
    </row>
    <row r="135" spans="1:27" ht="13.15" x14ac:dyDescent="0.4">
      <c r="A135" s="3">
        <v>75</v>
      </c>
      <c r="B135" s="3" t="s">
        <v>221</v>
      </c>
      <c r="C135" s="3">
        <v>2019</v>
      </c>
      <c r="D135" s="3">
        <v>0</v>
      </c>
      <c r="E135" s="3">
        <v>2</v>
      </c>
      <c r="F135" s="3">
        <v>0</v>
      </c>
      <c r="G135" s="3">
        <v>0</v>
      </c>
      <c r="H135" s="3">
        <v>1</v>
      </c>
      <c r="I135" s="3">
        <v>0</v>
      </c>
      <c r="J135" s="3">
        <v>1</v>
      </c>
      <c r="K135" s="3">
        <v>0</v>
      </c>
      <c r="L135" s="3">
        <v>0</v>
      </c>
      <c r="M135" s="3">
        <v>0</v>
      </c>
      <c r="N135" s="3">
        <v>45348361</v>
      </c>
      <c r="O135" s="3">
        <v>1</v>
      </c>
    </row>
    <row r="136" spans="1:27" x14ac:dyDescent="0.35">
      <c r="A136" s="5">
        <v>1</v>
      </c>
      <c r="B136" s="5" t="s">
        <v>222</v>
      </c>
      <c r="C136" s="5" t="s">
        <v>223</v>
      </c>
      <c r="D136" s="5">
        <v>2019</v>
      </c>
      <c r="E136" s="5">
        <v>2</v>
      </c>
      <c r="F136" s="5">
        <v>1</v>
      </c>
      <c r="G136" s="5">
        <v>1</v>
      </c>
      <c r="H136" s="5">
        <v>0</v>
      </c>
      <c r="I136" s="5">
        <v>2</v>
      </c>
      <c r="J136" s="5">
        <v>1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 t="s">
        <v>5</v>
      </c>
      <c r="S136" s="5" t="s">
        <v>5</v>
      </c>
      <c r="T136" s="5" t="s">
        <v>5</v>
      </c>
      <c r="U136" s="5" t="s">
        <v>5</v>
      </c>
      <c r="V136" s="5" t="s">
        <v>5</v>
      </c>
      <c r="W136" s="5" t="s">
        <v>5</v>
      </c>
      <c r="X136" s="5" t="s">
        <v>5</v>
      </c>
      <c r="Y136" s="5" t="s">
        <v>5</v>
      </c>
      <c r="Z136" s="5" t="s">
        <v>5</v>
      </c>
      <c r="AA136" s="5" t="s">
        <v>5</v>
      </c>
    </row>
    <row r="140" spans="1:27" x14ac:dyDescent="0.35">
      <c r="A140">
        <v>65</v>
      </c>
      <c r="C140">
        <v>1</v>
      </c>
      <c r="D140">
        <v>0</v>
      </c>
      <c r="E140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C54"/>
  <sheetViews>
    <sheetView workbookViewId="0"/>
  </sheetViews>
  <sheetFormatPr defaultColWidth="9.1328125" defaultRowHeight="12.75" x14ac:dyDescent="0.35"/>
  <cols>
    <col min="1" max="256" width="9.1328125" customWidth="1"/>
  </cols>
  <sheetData>
    <row r="1" spans="1:133" x14ac:dyDescent="0.35">
      <c r="A1">
        <v>0</v>
      </c>
      <c r="B1" t="s">
        <v>0</v>
      </c>
      <c r="D1" t="s">
        <v>224</v>
      </c>
      <c r="F1">
        <v>0</v>
      </c>
      <c r="G1">
        <v>0</v>
      </c>
      <c r="H1">
        <v>0</v>
      </c>
      <c r="I1" t="s">
        <v>1</v>
      </c>
      <c r="J1" t="s">
        <v>2</v>
      </c>
      <c r="K1">
        <v>1</v>
      </c>
      <c r="L1">
        <v>44015</v>
      </c>
      <c r="M1">
        <v>10</v>
      </c>
    </row>
    <row r="12" spans="1:133" ht="13.15" x14ac:dyDescent="0.4">
      <c r="A12" s="1">
        <v>1</v>
      </c>
      <c r="B12" s="1">
        <v>53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5</v>
      </c>
      <c r="I12" s="1">
        <v>0</v>
      </c>
      <c r="J12" s="1" t="s">
        <v>5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/>
      <c r="T12" s="1"/>
      <c r="U12" s="1" t="s">
        <v>5</v>
      </c>
      <c r="V12" s="1">
        <v>0</v>
      </c>
      <c r="W12" s="1" t="s">
        <v>5</v>
      </c>
      <c r="X12" s="1" t="s">
        <v>5</v>
      </c>
      <c r="Y12" s="1" t="s">
        <v>5</v>
      </c>
      <c r="Z12" s="1" t="s">
        <v>5</v>
      </c>
      <c r="AA12" s="1" t="s">
        <v>5</v>
      </c>
      <c r="AB12" s="1" t="s">
        <v>5</v>
      </c>
      <c r="AC12" s="1" t="s">
        <v>5</v>
      </c>
      <c r="AD12" s="1" t="s">
        <v>5</v>
      </c>
      <c r="AE12" s="1" t="s">
        <v>5</v>
      </c>
      <c r="AF12" s="1" t="s">
        <v>5</v>
      </c>
      <c r="AG12" s="1" t="s">
        <v>5</v>
      </c>
      <c r="AH12" s="1" t="s">
        <v>5</v>
      </c>
      <c r="AI12" s="1" t="s">
        <v>5</v>
      </c>
      <c r="AJ12" s="1" t="s">
        <v>5</v>
      </c>
      <c r="AK12" s="1"/>
      <c r="AL12" s="1" t="s">
        <v>5</v>
      </c>
      <c r="AM12" s="1" t="s">
        <v>5</v>
      </c>
      <c r="AN12" s="1" t="s">
        <v>5</v>
      </c>
      <c r="AO12" s="1"/>
      <c r="AP12" s="1" t="s">
        <v>5</v>
      </c>
      <c r="AQ12" s="1" t="s">
        <v>5</v>
      </c>
      <c r="AR12" s="1" t="s">
        <v>5</v>
      </c>
      <c r="AS12" s="1"/>
      <c r="AT12" s="1"/>
      <c r="AU12" s="1"/>
      <c r="AV12" s="1"/>
      <c r="AW12" s="1"/>
      <c r="AX12" s="1" t="s">
        <v>5</v>
      </c>
      <c r="AY12" s="1" t="s">
        <v>5</v>
      </c>
      <c r="AZ12" s="1" t="s">
        <v>5</v>
      </c>
      <c r="BA12" s="1"/>
      <c r="BB12" s="1"/>
      <c r="BC12" s="1"/>
      <c r="BD12" s="1"/>
      <c r="BE12" s="1"/>
      <c r="BF12" s="1"/>
      <c r="BG12" s="1"/>
      <c r="BH12" s="1" t="s">
        <v>6</v>
      </c>
      <c r="BI12" s="1" t="s">
        <v>7</v>
      </c>
      <c r="BJ12" s="1">
        <v>1</v>
      </c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6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 t="s">
        <v>8</v>
      </c>
      <c r="BZ12" s="1" t="s">
        <v>9</v>
      </c>
      <c r="CA12" s="1" t="s">
        <v>8</v>
      </c>
      <c r="CB12" s="1" t="s">
        <v>8</v>
      </c>
      <c r="CC12" s="1" t="s">
        <v>8</v>
      </c>
      <c r="CD12" s="1" t="s">
        <v>8</v>
      </c>
      <c r="CE12" s="1" t="s">
        <v>10</v>
      </c>
      <c r="CF12" s="1">
        <v>0</v>
      </c>
      <c r="CG12" s="1">
        <v>0</v>
      </c>
      <c r="CH12" s="1">
        <v>8</v>
      </c>
      <c r="CI12" s="1" t="s">
        <v>5</v>
      </c>
      <c r="CJ12" s="1" t="s">
        <v>5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ht="13.15" x14ac:dyDescent="0.4">
      <c r="A14" s="1">
        <v>22</v>
      </c>
      <c r="B14" s="1">
        <v>0</v>
      </c>
      <c r="C14" s="1">
        <v>0</v>
      </c>
      <c r="D14" s="1">
        <v>45348361</v>
      </c>
      <c r="E14" s="1">
        <v>0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35">
      <c r="A16" s="6">
        <v>3</v>
      </c>
      <c r="B16" s="6">
        <v>1</v>
      </c>
      <c r="C16" s="6" t="s">
        <v>11</v>
      </c>
      <c r="D16" s="6" t="s">
        <v>11</v>
      </c>
      <c r="E16" s="7">
        <f>(Source!F62)/1000</f>
        <v>1452.99981</v>
      </c>
      <c r="F16" s="7">
        <f>(Source!F63)/1000</f>
        <v>0</v>
      </c>
      <c r="G16" s="7">
        <f>(Source!F54)/1000</f>
        <v>0</v>
      </c>
      <c r="H16" s="7">
        <f>(Source!F64)/1000+(Source!F65)/1000</f>
        <v>0</v>
      </c>
      <c r="I16" s="7">
        <f>E16+F16+G16+H16</f>
        <v>1452.99981</v>
      </c>
      <c r="J16" s="7">
        <f>(Source!F60)/1000</f>
        <v>607.13018999999997</v>
      </c>
      <c r="AI16" s="6">
        <v>0</v>
      </c>
      <c r="AJ16" s="6">
        <v>0</v>
      </c>
      <c r="AK16" s="6" t="s">
        <v>5</v>
      </c>
      <c r="AL16" s="6" t="s">
        <v>5</v>
      </c>
      <c r="AM16" s="6" t="s">
        <v>5</v>
      </c>
      <c r="AN16" s="6">
        <v>0</v>
      </c>
      <c r="AO16" s="6" t="s">
        <v>5</v>
      </c>
      <c r="AP16" s="6" t="s">
        <v>5</v>
      </c>
      <c r="AT16" s="7">
        <v>459960.46</v>
      </c>
      <c r="AU16" s="7">
        <v>118285.55</v>
      </c>
      <c r="AV16" s="7">
        <v>0</v>
      </c>
      <c r="AW16" s="7">
        <v>0</v>
      </c>
      <c r="AX16" s="7">
        <v>0</v>
      </c>
      <c r="AY16" s="7">
        <v>21503.040000000001</v>
      </c>
      <c r="AZ16" s="7">
        <v>9825.59</v>
      </c>
      <c r="BA16" s="7">
        <v>320171.87</v>
      </c>
      <c r="BB16" s="7">
        <v>890174.4</v>
      </c>
      <c r="BC16" s="7">
        <v>0</v>
      </c>
      <c r="BD16" s="7">
        <v>0</v>
      </c>
      <c r="BE16" s="7">
        <v>0</v>
      </c>
      <c r="BF16" s="7">
        <v>1297.3341532500001</v>
      </c>
      <c r="BG16" s="7">
        <v>34.444051250000001</v>
      </c>
      <c r="BH16" s="7">
        <v>0</v>
      </c>
      <c r="BI16" s="7">
        <v>280110.89</v>
      </c>
      <c r="BJ16" s="7">
        <v>150103.04999999999</v>
      </c>
      <c r="BK16" s="7">
        <v>890174.4</v>
      </c>
    </row>
    <row r="18" spans="1:19" ht="13.15" x14ac:dyDescent="0.4">
      <c r="A18">
        <v>51</v>
      </c>
      <c r="E18" s="8">
        <f>SUMIF(A16:A17,3,E16:E17)</f>
        <v>1452.99981</v>
      </c>
      <c r="F18" s="8">
        <f>SUMIF(A16:A17,3,F16:F17)</f>
        <v>0</v>
      </c>
      <c r="G18" s="8">
        <f>SUMIF(A16:A17,3,G16:G17)</f>
        <v>0</v>
      </c>
      <c r="H18" s="8">
        <f>SUMIF(A16:A17,3,H16:H17)</f>
        <v>0</v>
      </c>
      <c r="I18" s="8">
        <f>SUMIF(A16:A17,3,I16:I17)</f>
        <v>1452.99981</v>
      </c>
      <c r="J18" s="8">
        <f>SUMIF(A16:A17,3,J16:J17)</f>
        <v>607.13018999999997</v>
      </c>
      <c r="K18" s="8"/>
      <c r="L18" s="8"/>
      <c r="M18" s="8"/>
      <c r="N18" s="8"/>
      <c r="O18" s="8"/>
      <c r="P18" s="8"/>
      <c r="Q18" s="8"/>
      <c r="R18" s="8"/>
      <c r="S18" s="8"/>
    </row>
    <row r="20" spans="1:19" ht="13.15" x14ac:dyDescent="0.4">
      <c r="A20" s="4">
        <v>50</v>
      </c>
      <c r="B20" s="4">
        <v>0</v>
      </c>
      <c r="C20" s="4">
        <v>0</v>
      </c>
      <c r="D20" s="4">
        <v>1</v>
      </c>
      <c r="E20" s="4">
        <v>201</v>
      </c>
      <c r="F20" s="4">
        <v>459960.46</v>
      </c>
      <c r="G20" s="4" t="s">
        <v>105</v>
      </c>
      <c r="H20" s="4" t="s">
        <v>106</v>
      </c>
      <c r="I20" s="4"/>
      <c r="J20" s="4"/>
      <c r="K20" s="4">
        <v>201</v>
      </c>
      <c r="L20" s="4">
        <v>1</v>
      </c>
      <c r="M20" s="4">
        <v>3</v>
      </c>
      <c r="N20" s="4" t="s">
        <v>5</v>
      </c>
      <c r="O20" s="4">
        <v>2</v>
      </c>
      <c r="P20" s="4"/>
    </row>
    <row r="21" spans="1:19" ht="13.15" x14ac:dyDescent="0.4">
      <c r="A21" s="4">
        <v>50</v>
      </c>
      <c r="B21" s="4">
        <v>0</v>
      </c>
      <c r="C21" s="4">
        <v>0</v>
      </c>
      <c r="D21" s="4">
        <v>1</v>
      </c>
      <c r="E21" s="4">
        <v>202</v>
      </c>
      <c r="F21" s="4">
        <v>118285.55</v>
      </c>
      <c r="G21" s="4" t="s">
        <v>107</v>
      </c>
      <c r="H21" s="4" t="s">
        <v>108</v>
      </c>
      <c r="I21" s="4"/>
      <c r="J21" s="4"/>
      <c r="K21" s="4">
        <v>202</v>
      </c>
      <c r="L21" s="4">
        <v>2</v>
      </c>
      <c r="M21" s="4">
        <v>3</v>
      </c>
      <c r="N21" s="4" t="s">
        <v>5</v>
      </c>
      <c r="O21" s="4">
        <v>2</v>
      </c>
      <c r="P21" s="4"/>
    </row>
    <row r="22" spans="1:19" ht="13.15" x14ac:dyDescent="0.4">
      <c r="A22" s="4">
        <v>50</v>
      </c>
      <c r="B22" s="4">
        <v>0</v>
      </c>
      <c r="C22" s="4">
        <v>0</v>
      </c>
      <c r="D22" s="4">
        <v>1</v>
      </c>
      <c r="E22" s="4">
        <v>222</v>
      </c>
      <c r="F22" s="4">
        <v>0</v>
      </c>
      <c r="G22" s="4" t="s">
        <v>109</v>
      </c>
      <c r="H22" s="4" t="s">
        <v>110</v>
      </c>
      <c r="I22" s="4"/>
      <c r="J22" s="4"/>
      <c r="K22" s="4">
        <v>222</v>
      </c>
      <c r="L22" s="4">
        <v>3</v>
      </c>
      <c r="M22" s="4">
        <v>3</v>
      </c>
      <c r="N22" s="4" t="s">
        <v>5</v>
      </c>
      <c r="O22" s="4">
        <v>2</v>
      </c>
      <c r="P22" s="4"/>
    </row>
    <row r="23" spans="1:19" ht="13.15" x14ac:dyDescent="0.4">
      <c r="A23" s="4">
        <v>50</v>
      </c>
      <c r="B23" s="4">
        <v>0</v>
      </c>
      <c r="C23" s="4">
        <v>0</v>
      </c>
      <c r="D23" s="4">
        <v>1</v>
      </c>
      <c r="E23" s="4">
        <v>225</v>
      </c>
      <c r="F23" s="4">
        <v>118285.55</v>
      </c>
      <c r="G23" s="4" t="s">
        <v>111</v>
      </c>
      <c r="H23" s="4" t="s">
        <v>112</v>
      </c>
      <c r="I23" s="4"/>
      <c r="J23" s="4"/>
      <c r="K23" s="4">
        <v>225</v>
      </c>
      <c r="L23" s="4">
        <v>4</v>
      </c>
      <c r="M23" s="4">
        <v>3</v>
      </c>
      <c r="N23" s="4" t="s">
        <v>5</v>
      </c>
      <c r="O23" s="4">
        <v>2</v>
      </c>
      <c r="P23" s="4"/>
    </row>
    <row r="24" spans="1:19" ht="13.15" x14ac:dyDescent="0.4">
      <c r="A24" s="4">
        <v>50</v>
      </c>
      <c r="B24" s="4">
        <v>0</v>
      </c>
      <c r="C24" s="4">
        <v>0</v>
      </c>
      <c r="D24" s="4">
        <v>1</v>
      </c>
      <c r="E24" s="4">
        <v>226</v>
      </c>
      <c r="F24" s="4">
        <v>118285.55</v>
      </c>
      <c r="G24" s="4" t="s">
        <v>113</v>
      </c>
      <c r="H24" s="4" t="s">
        <v>114</v>
      </c>
      <c r="I24" s="4"/>
      <c r="J24" s="4"/>
      <c r="K24" s="4">
        <v>226</v>
      </c>
      <c r="L24" s="4">
        <v>5</v>
      </c>
      <c r="M24" s="4">
        <v>3</v>
      </c>
      <c r="N24" s="4" t="s">
        <v>5</v>
      </c>
      <c r="O24" s="4">
        <v>2</v>
      </c>
      <c r="P24" s="4"/>
    </row>
    <row r="25" spans="1:19" ht="13.15" x14ac:dyDescent="0.4">
      <c r="A25" s="4">
        <v>50</v>
      </c>
      <c r="B25" s="4">
        <v>0</v>
      </c>
      <c r="C25" s="4">
        <v>0</v>
      </c>
      <c r="D25" s="4">
        <v>1</v>
      </c>
      <c r="E25" s="4">
        <v>227</v>
      </c>
      <c r="F25" s="4">
        <v>0</v>
      </c>
      <c r="G25" s="4" t="s">
        <v>115</v>
      </c>
      <c r="H25" s="4" t="s">
        <v>116</v>
      </c>
      <c r="I25" s="4"/>
      <c r="J25" s="4"/>
      <c r="K25" s="4">
        <v>227</v>
      </c>
      <c r="L25" s="4">
        <v>6</v>
      </c>
      <c r="M25" s="4">
        <v>3</v>
      </c>
      <c r="N25" s="4" t="s">
        <v>5</v>
      </c>
      <c r="O25" s="4">
        <v>2</v>
      </c>
      <c r="P25" s="4"/>
    </row>
    <row r="26" spans="1:19" ht="13.15" x14ac:dyDescent="0.4">
      <c r="A26" s="4">
        <v>50</v>
      </c>
      <c r="B26" s="4">
        <v>0</v>
      </c>
      <c r="C26" s="4">
        <v>0</v>
      </c>
      <c r="D26" s="4">
        <v>1</v>
      </c>
      <c r="E26" s="4">
        <v>228</v>
      </c>
      <c r="F26" s="4">
        <v>118285.55</v>
      </c>
      <c r="G26" s="4" t="s">
        <v>117</v>
      </c>
      <c r="H26" s="4" t="s">
        <v>118</v>
      </c>
      <c r="I26" s="4"/>
      <c r="J26" s="4"/>
      <c r="K26" s="4">
        <v>228</v>
      </c>
      <c r="L26" s="4">
        <v>7</v>
      </c>
      <c r="M26" s="4">
        <v>3</v>
      </c>
      <c r="N26" s="4" t="s">
        <v>5</v>
      </c>
      <c r="O26" s="4">
        <v>2</v>
      </c>
      <c r="P26" s="4"/>
    </row>
    <row r="27" spans="1:19" ht="13.15" x14ac:dyDescent="0.4">
      <c r="A27" s="4">
        <v>50</v>
      </c>
      <c r="B27" s="4">
        <v>0</v>
      </c>
      <c r="C27" s="4">
        <v>0</v>
      </c>
      <c r="D27" s="4">
        <v>1</v>
      </c>
      <c r="E27" s="4">
        <v>216</v>
      </c>
      <c r="F27" s="4">
        <v>0</v>
      </c>
      <c r="G27" s="4" t="s">
        <v>119</v>
      </c>
      <c r="H27" s="4" t="s">
        <v>120</v>
      </c>
      <c r="I27" s="4"/>
      <c r="J27" s="4"/>
      <c r="K27" s="4">
        <v>216</v>
      </c>
      <c r="L27" s="4">
        <v>8</v>
      </c>
      <c r="M27" s="4">
        <v>3</v>
      </c>
      <c r="N27" s="4" t="s">
        <v>5</v>
      </c>
      <c r="O27" s="4">
        <v>2</v>
      </c>
      <c r="P27" s="4"/>
    </row>
    <row r="28" spans="1:19" ht="13.15" x14ac:dyDescent="0.4">
      <c r="A28" s="4">
        <v>50</v>
      </c>
      <c r="B28" s="4">
        <v>0</v>
      </c>
      <c r="C28" s="4">
        <v>0</v>
      </c>
      <c r="D28" s="4">
        <v>1</v>
      </c>
      <c r="E28" s="4">
        <v>223</v>
      </c>
      <c r="F28" s="4">
        <v>0</v>
      </c>
      <c r="G28" s="4" t="s">
        <v>121</v>
      </c>
      <c r="H28" s="4" t="s">
        <v>122</v>
      </c>
      <c r="I28" s="4"/>
      <c r="J28" s="4"/>
      <c r="K28" s="4">
        <v>223</v>
      </c>
      <c r="L28" s="4">
        <v>9</v>
      </c>
      <c r="M28" s="4">
        <v>3</v>
      </c>
      <c r="N28" s="4" t="s">
        <v>5</v>
      </c>
      <c r="O28" s="4">
        <v>2</v>
      </c>
      <c r="P28" s="4"/>
    </row>
    <row r="29" spans="1:19" ht="13.15" x14ac:dyDescent="0.4">
      <c r="A29" s="4">
        <v>50</v>
      </c>
      <c r="B29" s="4">
        <v>0</v>
      </c>
      <c r="C29" s="4">
        <v>0</v>
      </c>
      <c r="D29" s="4">
        <v>1</v>
      </c>
      <c r="E29" s="4">
        <v>229</v>
      </c>
      <c r="F29" s="4">
        <v>0</v>
      </c>
      <c r="G29" s="4" t="s">
        <v>123</v>
      </c>
      <c r="H29" s="4" t="s">
        <v>124</v>
      </c>
      <c r="I29" s="4"/>
      <c r="J29" s="4"/>
      <c r="K29" s="4">
        <v>229</v>
      </c>
      <c r="L29" s="4">
        <v>10</v>
      </c>
      <c r="M29" s="4">
        <v>3</v>
      </c>
      <c r="N29" s="4" t="s">
        <v>5</v>
      </c>
      <c r="O29" s="4">
        <v>2</v>
      </c>
      <c r="P29" s="4"/>
    </row>
    <row r="30" spans="1:19" ht="13.15" x14ac:dyDescent="0.4">
      <c r="A30" s="4">
        <v>50</v>
      </c>
      <c r="B30" s="4">
        <v>0</v>
      </c>
      <c r="C30" s="4">
        <v>0</v>
      </c>
      <c r="D30" s="4">
        <v>1</v>
      </c>
      <c r="E30" s="4">
        <v>203</v>
      </c>
      <c r="F30" s="4">
        <v>21503.040000000001</v>
      </c>
      <c r="G30" s="4" t="s">
        <v>125</v>
      </c>
      <c r="H30" s="4" t="s">
        <v>126</v>
      </c>
      <c r="I30" s="4"/>
      <c r="J30" s="4"/>
      <c r="K30" s="4">
        <v>203</v>
      </c>
      <c r="L30" s="4">
        <v>11</v>
      </c>
      <c r="M30" s="4">
        <v>3</v>
      </c>
      <c r="N30" s="4" t="s">
        <v>5</v>
      </c>
      <c r="O30" s="4">
        <v>2</v>
      </c>
      <c r="P30" s="4"/>
    </row>
    <row r="31" spans="1:19" ht="13.15" x14ac:dyDescent="0.4">
      <c r="A31" s="4">
        <v>50</v>
      </c>
      <c r="B31" s="4">
        <v>0</v>
      </c>
      <c r="C31" s="4">
        <v>0</v>
      </c>
      <c r="D31" s="4">
        <v>1</v>
      </c>
      <c r="E31" s="4">
        <v>231</v>
      </c>
      <c r="F31" s="4">
        <v>0</v>
      </c>
      <c r="G31" s="4" t="s">
        <v>127</v>
      </c>
      <c r="H31" s="4" t="s">
        <v>128</v>
      </c>
      <c r="I31" s="4"/>
      <c r="J31" s="4"/>
      <c r="K31" s="4">
        <v>231</v>
      </c>
      <c r="L31" s="4">
        <v>12</v>
      </c>
      <c r="M31" s="4">
        <v>3</v>
      </c>
      <c r="N31" s="4" t="s">
        <v>5</v>
      </c>
      <c r="O31" s="4">
        <v>2</v>
      </c>
      <c r="P31" s="4"/>
    </row>
    <row r="32" spans="1:19" ht="13.15" x14ac:dyDescent="0.4">
      <c r="A32" s="4">
        <v>50</v>
      </c>
      <c r="B32" s="4">
        <v>0</v>
      </c>
      <c r="C32" s="4">
        <v>0</v>
      </c>
      <c r="D32" s="4">
        <v>1</v>
      </c>
      <c r="E32" s="4">
        <v>204</v>
      </c>
      <c r="F32" s="4">
        <v>9825.59</v>
      </c>
      <c r="G32" s="4" t="s">
        <v>129</v>
      </c>
      <c r="H32" s="4" t="s">
        <v>130</v>
      </c>
      <c r="I32" s="4"/>
      <c r="J32" s="4"/>
      <c r="K32" s="4">
        <v>204</v>
      </c>
      <c r="L32" s="4">
        <v>13</v>
      </c>
      <c r="M32" s="4">
        <v>3</v>
      </c>
      <c r="N32" s="4" t="s">
        <v>5</v>
      </c>
      <c r="O32" s="4">
        <v>2</v>
      </c>
      <c r="P32" s="4"/>
    </row>
    <row r="33" spans="1:16" ht="13.15" x14ac:dyDescent="0.4">
      <c r="A33" s="4">
        <v>50</v>
      </c>
      <c r="B33" s="4">
        <v>0</v>
      </c>
      <c r="C33" s="4">
        <v>0</v>
      </c>
      <c r="D33" s="4">
        <v>1</v>
      </c>
      <c r="E33" s="4">
        <v>205</v>
      </c>
      <c r="F33" s="4">
        <v>320171.87</v>
      </c>
      <c r="G33" s="4" t="s">
        <v>131</v>
      </c>
      <c r="H33" s="4" t="s">
        <v>132</v>
      </c>
      <c r="I33" s="4"/>
      <c r="J33" s="4"/>
      <c r="K33" s="4">
        <v>205</v>
      </c>
      <c r="L33" s="4">
        <v>14</v>
      </c>
      <c r="M33" s="4">
        <v>3</v>
      </c>
      <c r="N33" s="4" t="s">
        <v>5</v>
      </c>
      <c r="O33" s="4">
        <v>2</v>
      </c>
      <c r="P33" s="4"/>
    </row>
    <row r="34" spans="1:16" ht="13.15" x14ac:dyDescent="0.4">
      <c r="A34" s="4">
        <v>50</v>
      </c>
      <c r="B34" s="4">
        <v>0</v>
      </c>
      <c r="C34" s="4">
        <v>0</v>
      </c>
      <c r="D34" s="4">
        <v>1</v>
      </c>
      <c r="E34" s="4">
        <v>232</v>
      </c>
      <c r="F34" s="4">
        <v>0</v>
      </c>
      <c r="G34" s="4" t="s">
        <v>133</v>
      </c>
      <c r="H34" s="4" t="s">
        <v>134</v>
      </c>
      <c r="I34" s="4"/>
      <c r="J34" s="4"/>
      <c r="K34" s="4">
        <v>232</v>
      </c>
      <c r="L34" s="4">
        <v>15</v>
      </c>
      <c r="M34" s="4">
        <v>3</v>
      </c>
      <c r="N34" s="4" t="s">
        <v>5</v>
      </c>
      <c r="O34" s="4">
        <v>2</v>
      </c>
      <c r="P34" s="4"/>
    </row>
    <row r="35" spans="1:16" ht="13.15" x14ac:dyDescent="0.4">
      <c r="A35" s="4">
        <v>50</v>
      </c>
      <c r="B35" s="4">
        <v>0</v>
      </c>
      <c r="C35" s="4">
        <v>0</v>
      </c>
      <c r="D35" s="4">
        <v>1</v>
      </c>
      <c r="E35" s="4">
        <v>214</v>
      </c>
      <c r="F35" s="4">
        <v>890174.4</v>
      </c>
      <c r="G35" s="4" t="s">
        <v>135</v>
      </c>
      <c r="H35" s="4" t="s">
        <v>136</v>
      </c>
      <c r="I35" s="4"/>
      <c r="J35" s="4"/>
      <c r="K35" s="4">
        <v>214</v>
      </c>
      <c r="L35" s="4">
        <v>16</v>
      </c>
      <c r="M35" s="4">
        <v>3</v>
      </c>
      <c r="N35" s="4" t="s">
        <v>5</v>
      </c>
      <c r="O35" s="4">
        <v>2</v>
      </c>
      <c r="P35" s="4"/>
    </row>
    <row r="36" spans="1:16" ht="13.15" x14ac:dyDescent="0.4">
      <c r="A36" s="4">
        <v>50</v>
      </c>
      <c r="B36" s="4">
        <v>0</v>
      </c>
      <c r="C36" s="4">
        <v>0</v>
      </c>
      <c r="D36" s="4">
        <v>1</v>
      </c>
      <c r="E36" s="4">
        <v>215</v>
      </c>
      <c r="F36" s="4">
        <v>0</v>
      </c>
      <c r="G36" s="4" t="s">
        <v>137</v>
      </c>
      <c r="H36" s="4" t="s">
        <v>138</v>
      </c>
      <c r="I36" s="4"/>
      <c r="J36" s="4"/>
      <c r="K36" s="4">
        <v>215</v>
      </c>
      <c r="L36" s="4">
        <v>17</v>
      </c>
      <c r="M36" s="4">
        <v>3</v>
      </c>
      <c r="N36" s="4" t="s">
        <v>5</v>
      </c>
      <c r="O36" s="4">
        <v>2</v>
      </c>
      <c r="P36" s="4"/>
    </row>
    <row r="37" spans="1:16" ht="13.15" x14ac:dyDescent="0.4">
      <c r="A37" s="4">
        <v>50</v>
      </c>
      <c r="B37" s="4">
        <v>0</v>
      </c>
      <c r="C37" s="4">
        <v>0</v>
      </c>
      <c r="D37" s="4">
        <v>1</v>
      </c>
      <c r="E37" s="4">
        <v>217</v>
      </c>
      <c r="F37" s="4">
        <v>0</v>
      </c>
      <c r="G37" s="4" t="s">
        <v>139</v>
      </c>
      <c r="H37" s="4" t="s">
        <v>140</v>
      </c>
      <c r="I37" s="4"/>
      <c r="J37" s="4"/>
      <c r="K37" s="4">
        <v>217</v>
      </c>
      <c r="L37" s="4">
        <v>18</v>
      </c>
      <c r="M37" s="4">
        <v>3</v>
      </c>
      <c r="N37" s="4" t="s">
        <v>5</v>
      </c>
      <c r="O37" s="4">
        <v>2</v>
      </c>
      <c r="P37" s="4"/>
    </row>
    <row r="38" spans="1:16" ht="13.15" x14ac:dyDescent="0.4">
      <c r="A38" s="4">
        <v>50</v>
      </c>
      <c r="B38" s="4">
        <v>0</v>
      </c>
      <c r="C38" s="4">
        <v>0</v>
      </c>
      <c r="D38" s="4">
        <v>1</v>
      </c>
      <c r="E38" s="4">
        <v>230</v>
      </c>
      <c r="F38" s="4">
        <v>0</v>
      </c>
      <c r="G38" s="4" t="s">
        <v>141</v>
      </c>
      <c r="H38" s="4" t="s">
        <v>142</v>
      </c>
      <c r="I38" s="4"/>
      <c r="J38" s="4"/>
      <c r="K38" s="4">
        <v>230</v>
      </c>
      <c r="L38" s="4">
        <v>19</v>
      </c>
      <c r="M38" s="4">
        <v>3</v>
      </c>
      <c r="N38" s="4" t="s">
        <v>5</v>
      </c>
      <c r="O38" s="4">
        <v>2</v>
      </c>
      <c r="P38" s="4"/>
    </row>
    <row r="39" spans="1:16" ht="13.15" x14ac:dyDescent="0.4">
      <c r="A39" s="4">
        <v>50</v>
      </c>
      <c r="B39" s="4">
        <v>0</v>
      </c>
      <c r="C39" s="4">
        <v>0</v>
      </c>
      <c r="D39" s="4">
        <v>1</v>
      </c>
      <c r="E39" s="4">
        <v>206</v>
      </c>
      <c r="F39" s="4">
        <v>0</v>
      </c>
      <c r="G39" s="4" t="s">
        <v>143</v>
      </c>
      <c r="H39" s="4" t="s">
        <v>144</v>
      </c>
      <c r="I39" s="4"/>
      <c r="J39" s="4"/>
      <c r="K39" s="4">
        <v>206</v>
      </c>
      <c r="L39" s="4">
        <v>20</v>
      </c>
      <c r="M39" s="4">
        <v>3</v>
      </c>
      <c r="N39" s="4" t="s">
        <v>5</v>
      </c>
      <c r="O39" s="4">
        <v>2</v>
      </c>
      <c r="P39" s="4"/>
    </row>
    <row r="40" spans="1:16" ht="13.15" x14ac:dyDescent="0.4">
      <c r="A40" s="4">
        <v>50</v>
      </c>
      <c r="B40" s="4">
        <v>0</v>
      </c>
      <c r="C40" s="4">
        <v>0</v>
      </c>
      <c r="D40" s="4">
        <v>1</v>
      </c>
      <c r="E40" s="4">
        <v>207</v>
      </c>
      <c r="F40" s="4">
        <v>1297.3341532500001</v>
      </c>
      <c r="G40" s="4" t="s">
        <v>145</v>
      </c>
      <c r="H40" s="4" t="s">
        <v>146</v>
      </c>
      <c r="I40" s="4"/>
      <c r="J40" s="4"/>
      <c r="K40" s="4">
        <v>207</v>
      </c>
      <c r="L40" s="4">
        <v>21</v>
      </c>
      <c r="M40" s="4">
        <v>3</v>
      </c>
      <c r="N40" s="4" t="s">
        <v>5</v>
      </c>
      <c r="O40" s="4">
        <v>-1</v>
      </c>
      <c r="P40" s="4"/>
    </row>
    <row r="41" spans="1:16" ht="13.15" x14ac:dyDescent="0.4">
      <c r="A41" s="4">
        <v>50</v>
      </c>
      <c r="B41" s="4">
        <v>0</v>
      </c>
      <c r="C41" s="4">
        <v>0</v>
      </c>
      <c r="D41" s="4">
        <v>1</v>
      </c>
      <c r="E41" s="4">
        <v>208</v>
      </c>
      <c r="F41" s="4">
        <v>34.444051250000001</v>
      </c>
      <c r="G41" s="4" t="s">
        <v>147</v>
      </c>
      <c r="H41" s="4" t="s">
        <v>148</v>
      </c>
      <c r="I41" s="4"/>
      <c r="J41" s="4"/>
      <c r="K41" s="4">
        <v>208</v>
      </c>
      <c r="L41" s="4">
        <v>22</v>
      </c>
      <c r="M41" s="4">
        <v>3</v>
      </c>
      <c r="N41" s="4" t="s">
        <v>5</v>
      </c>
      <c r="O41" s="4">
        <v>-1</v>
      </c>
      <c r="P41" s="4"/>
    </row>
    <row r="42" spans="1:16" ht="13.15" x14ac:dyDescent="0.4">
      <c r="A42" s="4">
        <v>50</v>
      </c>
      <c r="B42" s="4">
        <v>0</v>
      </c>
      <c r="C42" s="4">
        <v>0</v>
      </c>
      <c r="D42" s="4">
        <v>1</v>
      </c>
      <c r="E42" s="4">
        <v>209</v>
      </c>
      <c r="F42" s="4">
        <v>0</v>
      </c>
      <c r="G42" s="4" t="s">
        <v>149</v>
      </c>
      <c r="H42" s="4" t="s">
        <v>150</v>
      </c>
      <c r="I42" s="4"/>
      <c r="J42" s="4"/>
      <c r="K42" s="4">
        <v>209</v>
      </c>
      <c r="L42" s="4">
        <v>23</v>
      </c>
      <c r="M42" s="4">
        <v>3</v>
      </c>
      <c r="N42" s="4" t="s">
        <v>5</v>
      </c>
      <c r="O42" s="4">
        <v>2</v>
      </c>
      <c r="P42" s="4"/>
    </row>
    <row r="43" spans="1:16" ht="13.15" x14ac:dyDescent="0.4">
      <c r="A43" s="4">
        <v>50</v>
      </c>
      <c r="B43" s="4">
        <v>0</v>
      </c>
      <c r="C43" s="4">
        <v>0</v>
      </c>
      <c r="D43" s="4">
        <v>1</v>
      </c>
      <c r="E43" s="4">
        <v>210</v>
      </c>
      <c r="F43" s="4">
        <v>280110.89</v>
      </c>
      <c r="G43" s="4" t="s">
        <v>151</v>
      </c>
      <c r="H43" s="4" t="s">
        <v>152</v>
      </c>
      <c r="I43" s="4"/>
      <c r="J43" s="4"/>
      <c r="K43" s="4">
        <v>210</v>
      </c>
      <c r="L43" s="4">
        <v>24</v>
      </c>
      <c r="M43" s="4">
        <v>3</v>
      </c>
      <c r="N43" s="4" t="s">
        <v>5</v>
      </c>
      <c r="O43" s="4">
        <v>2</v>
      </c>
      <c r="P43" s="4"/>
    </row>
    <row r="44" spans="1:16" ht="13.15" x14ac:dyDescent="0.4">
      <c r="A44" s="4">
        <v>50</v>
      </c>
      <c r="B44" s="4">
        <v>0</v>
      </c>
      <c r="C44" s="4">
        <v>0</v>
      </c>
      <c r="D44" s="4">
        <v>1</v>
      </c>
      <c r="E44" s="4">
        <v>211</v>
      </c>
      <c r="F44" s="4">
        <v>150103.04999999999</v>
      </c>
      <c r="G44" s="4" t="s">
        <v>153</v>
      </c>
      <c r="H44" s="4" t="s">
        <v>154</v>
      </c>
      <c r="I44" s="4"/>
      <c r="J44" s="4"/>
      <c r="K44" s="4">
        <v>211</v>
      </c>
      <c r="L44" s="4">
        <v>25</v>
      </c>
      <c r="M44" s="4">
        <v>3</v>
      </c>
      <c r="N44" s="4" t="s">
        <v>5</v>
      </c>
      <c r="O44" s="4">
        <v>2</v>
      </c>
      <c r="P44" s="4"/>
    </row>
    <row r="45" spans="1:16" ht="13.15" x14ac:dyDescent="0.4">
      <c r="A45" s="4">
        <v>50</v>
      </c>
      <c r="B45" s="4">
        <v>0</v>
      </c>
      <c r="C45" s="4">
        <v>0</v>
      </c>
      <c r="D45" s="4">
        <v>1</v>
      </c>
      <c r="E45" s="4">
        <v>224</v>
      </c>
      <c r="F45" s="4">
        <v>890174.4</v>
      </c>
      <c r="G45" s="4" t="s">
        <v>155</v>
      </c>
      <c r="H45" s="4" t="s">
        <v>156</v>
      </c>
      <c r="I45" s="4"/>
      <c r="J45" s="4"/>
      <c r="K45" s="4">
        <v>224</v>
      </c>
      <c r="L45" s="4">
        <v>26</v>
      </c>
      <c r="M45" s="4">
        <v>3</v>
      </c>
      <c r="N45" s="4" t="s">
        <v>5</v>
      </c>
      <c r="O45" s="4">
        <v>2</v>
      </c>
      <c r="P45" s="4"/>
    </row>
    <row r="46" spans="1:16" ht="13.15" x14ac:dyDescent="0.4">
      <c r="A46" s="4">
        <v>50</v>
      </c>
      <c r="B46" s="4">
        <v>1</v>
      </c>
      <c r="C46" s="4">
        <v>0</v>
      </c>
      <c r="D46" s="4">
        <v>2</v>
      </c>
      <c r="E46" s="4">
        <v>0</v>
      </c>
      <c r="F46" s="4">
        <v>890174.4</v>
      </c>
      <c r="G46" s="4" t="s">
        <v>157</v>
      </c>
      <c r="H46" s="4" t="s">
        <v>157</v>
      </c>
      <c r="I46" s="4"/>
      <c r="J46" s="4"/>
      <c r="K46" s="4">
        <v>212</v>
      </c>
      <c r="L46" s="4">
        <v>27</v>
      </c>
      <c r="M46" s="4">
        <v>0</v>
      </c>
      <c r="N46" s="4" t="s">
        <v>5</v>
      </c>
      <c r="O46" s="4">
        <v>2</v>
      </c>
      <c r="P46" s="4"/>
    </row>
    <row r="47" spans="1:16" ht="13.15" x14ac:dyDescent="0.4">
      <c r="A47" s="4">
        <v>50</v>
      </c>
      <c r="B47" s="4">
        <v>1</v>
      </c>
      <c r="C47" s="4">
        <v>0</v>
      </c>
      <c r="D47" s="4">
        <v>2</v>
      </c>
      <c r="E47" s="4">
        <v>0</v>
      </c>
      <c r="F47" s="4">
        <v>178034.88</v>
      </c>
      <c r="G47" s="4" t="s">
        <v>158</v>
      </c>
      <c r="H47" s="4" t="s">
        <v>158</v>
      </c>
      <c r="I47" s="4"/>
      <c r="J47" s="4"/>
      <c r="K47" s="4">
        <v>212</v>
      </c>
      <c r="L47" s="4">
        <v>28</v>
      </c>
      <c r="M47" s="4">
        <v>0</v>
      </c>
      <c r="N47" s="4" t="s">
        <v>5</v>
      </c>
      <c r="O47" s="4">
        <v>2</v>
      </c>
      <c r="P47" s="4"/>
    </row>
    <row r="48" spans="1:16" ht="13.15" x14ac:dyDescent="0.4">
      <c r="A48" s="4">
        <v>50</v>
      </c>
      <c r="B48" s="4">
        <v>1</v>
      </c>
      <c r="C48" s="4">
        <v>0</v>
      </c>
      <c r="D48" s="4">
        <v>2</v>
      </c>
      <c r="E48" s="4">
        <v>0</v>
      </c>
      <c r="F48" s="4">
        <v>1068209.28</v>
      </c>
      <c r="G48" s="4" t="s">
        <v>159</v>
      </c>
      <c r="H48" s="4" t="s">
        <v>159</v>
      </c>
      <c r="I48" s="4"/>
      <c r="J48" s="4"/>
      <c r="K48" s="4">
        <v>212</v>
      </c>
      <c r="L48" s="4">
        <v>29</v>
      </c>
      <c r="M48" s="4">
        <v>0</v>
      </c>
      <c r="N48" s="4" t="s">
        <v>5</v>
      </c>
      <c r="O48" s="4">
        <v>2</v>
      </c>
      <c r="P48" s="4"/>
    </row>
    <row r="50" spans="1:27" x14ac:dyDescent="0.35">
      <c r="A50">
        <v>-1</v>
      </c>
    </row>
    <row r="53" spans="1:27" ht="13.15" x14ac:dyDescent="0.4">
      <c r="A53" s="3">
        <v>75</v>
      </c>
      <c r="B53" s="3" t="s">
        <v>221</v>
      </c>
      <c r="C53" s="3">
        <v>2019</v>
      </c>
      <c r="D53" s="3">
        <v>0</v>
      </c>
      <c r="E53" s="3">
        <v>2</v>
      </c>
      <c r="F53" s="3">
        <v>0</v>
      </c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0</v>
      </c>
      <c r="M53" s="3">
        <v>0</v>
      </c>
      <c r="N53" s="3">
        <v>45348361</v>
      </c>
      <c r="O53" s="3">
        <v>1</v>
      </c>
    </row>
    <row r="54" spans="1:27" x14ac:dyDescent="0.35">
      <c r="A54" s="5">
        <v>1</v>
      </c>
      <c r="B54" s="5" t="s">
        <v>222</v>
      </c>
      <c r="C54" s="5" t="s">
        <v>223</v>
      </c>
      <c r="D54" s="5">
        <v>2019</v>
      </c>
      <c r="E54" s="5">
        <v>2</v>
      </c>
      <c r="F54" s="5">
        <v>1</v>
      </c>
      <c r="G54" s="5">
        <v>1</v>
      </c>
      <c r="H54" s="5">
        <v>0</v>
      </c>
      <c r="I54" s="5">
        <v>2</v>
      </c>
      <c r="J54" s="5">
        <v>1</v>
      </c>
      <c r="K54" s="5">
        <v>1</v>
      </c>
      <c r="L54" s="5">
        <v>1</v>
      </c>
      <c r="M54" s="5">
        <v>1</v>
      </c>
      <c r="N54" s="5">
        <v>1</v>
      </c>
      <c r="O54" s="5">
        <v>1</v>
      </c>
      <c r="P54" s="5">
        <v>1</v>
      </c>
      <c r="Q54" s="5">
        <v>1</v>
      </c>
      <c r="R54" s="5" t="s">
        <v>5</v>
      </c>
      <c r="S54" s="5" t="s">
        <v>5</v>
      </c>
      <c r="T54" s="5" t="s">
        <v>5</v>
      </c>
      <c r="U54" s="5" t="s">
        <v>5</v>
      </c>
      <c r="V54" s="5" t="s">
        <v>5</v>
      </c>
      <c r="W54" s="5" t="s">
        <v>5</v>
      </c>
      <c r="X54" s="5" t="s">
        <v>5</v>
      </c>
      <c r="Y54" s="5" t="s">
        <v>5</v>
      </c>
      <c r="Z54" s="5" t="s">
        <v>5</v>
      </c>
      <c r="AA54" s="5" t="s">
        <v>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B75"/>
  <sheetViews>
    <sheetView workbookViewId="0"/>
  </sheetViews>
  <sheetFormatPr defaultColWidth="9.1328125" defaultRowHeight="12.75" x14ac:dyDescent="0.35"/>
  <cols>
    <col min="1" max="256" width="9.1328125" customWidth="1"/>
  </cols>
  <sheetData>
    <row r="1" spans="1:106" x14ac:dyDescent="0.35">
      <c r="A1">
        <f>ROW(Source!A24)</f>
        <v>24</v>
      </c>
      <c r="B1">
        <v>45348361</v>
      </c>
      <c r="C1">
        <v>45348818</v>
      </c>
      <c r="D1">
        <v>37069580</v>
      </c>
      <c r="E1">
        <v>1</v>
      </c>
      <c r="F1">
        <v>1</v>
      </c>
      <c r="G1">
        <v>1</v>
      </c>
      <c r="H1">
        <v>1</v>
      </c>
      <c r="I1" t="s">
        <v>225</v>
      </c>
      <c r="J1" t="s">
        <v>5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W1">
        <v>0</v>
      </c>
      <c r="X1">
        <v>1010519658</v>
      </c>
      <c r="Y1">
        <v>80.73</v>
      </c>
      <c r="AA1">
        <v>0</v>
      </c>
      <c r="AB1">
        <v>0</v>
      </c>
      <c r="AC1">
        <v>0</v>
      </c>
      <c r="AD1">
        <v>8.64</v>
      </c>
      <c r="AE1">
        <v>0</v>
      </c>
      <c r="AF1">
        <v>0</v>
      </c>
      <c r="AG1">
        <v>0</v>
      </c>
      <c r="AH1">
        <v>8.64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5</v>
      </c>
      <c r="AT1">
        <v>70.2</v>
      </c>
      <c r="AU1" t="s">
        <v>18</v>
      </c>
      <c r="AV1">
        <v>1</v>
      </c>
      <c r="AW1">
        <v>2</v>
      </c>
      <c r="AX1">
        <v>45348819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242.19</v>
      </c>
      <c r="CY1">
        <f>AD1</f>
        <v>8.64</v>
      </c>
      <c r="CZ1">
        <f>AH1</f>
        <v>8.64</v>
      </c>
      <c r="DA1">
        <f>AL1</f>
        <v>1</v>
      </c>
      <c r="DB1">
        <v>0</v>
      </c>
    </row>
    <row r="2" spans="1:106" x14ac:dyDescent="0.35">
      <c r="A2">
        <f>ROW(Source!A24)</f>
        <v>24</v>
      </c>
      <c r="B2">
        <v>45348361</v>
      </c>
      <c r="C2">
        <v>45348818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228</v>
      </c>
      <c r="J2" t="s">
        <v>5</v>
      </c>
      <c r="K2" t="s">
        <v>229</v>
      </c>
      <c r="L2">
        <v>1191</v>
      </c>
      <c r="N2">
        <v>1013</v>
      </c>
      <c r="O2" t="s">
        <v>227</v>
      </c>
      <c r="P2" t="s">
        <v>227</v>
      </c>
      <c r="Q2">
        <v>1</v>
      </c>
      <c r="W2">
        <v>0</v>
      </c>
      <c r="X2">
        <v>-1417349443</v>
      </c>
      <c r="Y2">
        <v>0.18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5</v>
      </c>
      <c r="AT2">
        <v>0.18</v>
      </c>
      <c r="AU2" t="s">
        <v>5</v>
      </c>
      <c r="AV2">
        <v>2</v>
      </c>
      <c r="AW2">
        <v>2</v>
      </c>
      <c r="AX2">
        <v>45348820</v>
      </c>
      <c r="AY2">
        <v>1</v>
      </c>
      <c r="AZ2">
        <v>2048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0.54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35">
      <c r="A3">
        <f>ROW(Source!A24)</f>
        <v>24</v>
      </c>
      <c r="B3">
        <v>45348361</v>
      </c>
      <c r="C3">
        <v>45348818</v>
      </c>
      <c r="D3">
        <v>36883554</v>
      </c>
      <c r="E3">
        <v>1</v>
      </c>
      <c r="F3">
        <v>1</v>
      </c>
      <c r="G3">
        <v>1</v>
      </c>
      <c r="H3">
        <v>2</v>
      </c>
      <c r="I3" t="s">
        <v>230</v>
      </c>
      <c r="J3" t="s">
        <v>231</v>
      </c>
      <c r="K3" t="s">
        <v>232</v>
      </c>
      <c r="L3">
        <v>1368</v>
      </c>
      <c r="N3">
        <v>1011</v>
      </c>
      <c r="O3" t="s">
        <v>233</v>
      </c>
      <c r="P3" t="s">
        <v>233</v>
      </c>
      <c r="Q3">
        <v>1</v>
      </c>
      <c r="W3">
        <v>0</v>
      </c>
      <c r="X3">
        <v>1372534845</v>
      </c>
      <c r="Y3">
        <v>0.22499999999999998</v>
      </c>
      <c r="AA3">
        <v>0</v>
      </c>
      <c r="AB3">
        <v>749.09</v>
      </c>
      <c r="AC3">
        <v>321.77999999999997</v>
      </c>
      <c r="AD3">
        <v>0</v>
      </c>
      <c r="AE3">
        <v>0</v>
      </c>
      <c r="AF3">
        <v>65.709999999999994</v>
      </c>
      <c r="AG3">
        <v>11.6</v>
      </c>
      <c r="AH3">
        <v>0</v>
      </c>
      <c r="AI3">
        <v>1</v>
      </c>
      <c r="AJ3">
        <v>11.4</v>
      </c>
      <c r="AK3">
        <v>27.74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5</v>
      </c>
      <c r="AT3">
        <v>0.18</v>
      </c>
      <c r="AU3" t="s">
        <v>17</v>
      </c>
      <c r="AV3">
        <v>0</v>
      </c>
      <c r="AW3">
        <v>2</v>
      </c>
      <c r="AX3">
        <v>45348821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0.67499999999999993</v>
      </c>
      <c r="CY3">
        <f>AB3</f>
        <v>749.09</v>
      </c>
      <c r="CZ3">
        <f>AF3</f>
        <v>65.709999999999994</v>
      </c>
      <c r="DA3">
        <f>AJ3</f>
        <v>11.4</v>
      </c>
      <c r="DB3">
        <v>0</v>
      </c>
    </row>
    <row r="4" spans="1:106" x14ac:dyDescent="0.35">
      <c r="A4">
        <f>ROW(Source!A24)</f>
        <v>24</v>
      </c>
      <c r="B4">
        <v>45348361</v>
      </c>
      <c r="C4">
        <v>45348818</v>
      </c>
      <c r="D4">
        <v>36804984</v>
      </c>
      <c r="E4">
        <v>1</v>
      </c>
      <c r="F4">
        <v>1</v>
      </c>
      <c r="G4">
        <v>1</v>
      </c>
      <c r="H4">
        <v>3</v>
      </c>
      <c r="I4" t="s">
        <v>27</v>
      </c>
      <c r="J4" t="s">
        <v>30</v>
      </c>
      <c r="K4" t="s">
        <v>28</v>
      </c>
      <c r="L4">
        <v>1339</v>
      </c>
      <c r="N4">
        <v>1007</v>
      </c>
      <c r="O4" t="s">
        <v>29</v>
      </c>
      <c r="P4" t="s">
        <v>29</v>
      </c>
      <c r="Q4">
        <v>1</v>
      </c>
      <c r="W4">
        <v>0</v>
      </c>
      <c r="X4">
        <v>-493139387</v>
      </c>
      <c r="Y4">
        <v>8.0000000000000002E-3</v>
      </c>
      <c r="AA4">
        <v>4136</v>
      </c>
      <c r="AB4">
        <v>0</v>
      </c>
      <c r="AC4">
        <v>0</v>
      </c>
      <c r="AD4">
        <v>0</v>
      </c>
      <c r="AE4">
        <v>1100</v>
      </c>
      <c r="AF4">
        <v>0</v>
      </c>
      <c r="AG4">
        <v>0</v>
      </c>
      <c r="AH4">
        <v>0</v>
      </c>
      <c r="AI4">
        <v>3.76</v>
      </c>
      <c r="AJ4">
        <v>1</v>
      </c>
      <c r="AK4">
        <v>1</v>
      </c>
      <c r="AL4">
        <v>1</v>
      </c>
      <c r="AN4">
        <v>0</v>
      </c>
      <c r="AO4">
        <v>0</v>
      </c>
      <c r="AP4">
        <v>0</v>
      </c>
      <c r="AQ4">
        <v>0</v>
      </c>
      <c r="AR4">
        <v>0</v>
      </c>
      <c r="AS4" t="s">
        <v>5</v>
      </c>
      <c r="AT4">
        <v>8.0000000000000002E-3</v>
      </c>
      <c r="AU4" t="s">
        <v>5</v>
      </c>
      <c r="AV4">
        <v>0</v>
      </c>
      <c r="AW4">
        <v>1</v>
      </c>
      <c r="AX4">
        <v>-1</v>
      </c>
      <c r="AY4">
        <v>0</v>
      </c>
      <c r="AZ4">
        <v>0</v>
      </c>
      <c r="BA4" t="s">
        <v>5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2.4E-2</v>
      </c>
      <c r="CY4">
        <f>AA4</f>
        <v>4136</v>
      </c>
      <c r="CZ4">
        <f>AE4</f>
        <v>1100</v>
      </c>
      <c r="DA4">
        <f>AI4</f>
        <v>3.76</v>
      </c>
      <c r="DB4">
        <v>0</v>
      </c>
    </row>
    <row r="5" spans="1:106" x14ac:dyDescent="0.35">
      <c r="A5">
        <f>ROW(Source!A24)</f>
        <v>24</v>
      </c>
      <c r="B5">
        <v>45348361</v>
      </c>
      <c r="C5">
        <v>45348818</v>
      </c>
      <c r="D5">
        <v>36804986</v>
      </c>
      <c r="E5">
        <v>1</v>
      </c>
      <c r="F5">
        <v>1</v>
      </c>
      <c r="G5">
        <v>1</v>
      </c>
      <c r="H5">
        <v>3</v>
      </c>
      <c r="I5" t="s">
        <v>32</v>
      </c>
      <c r="J5" t="s">
        <v>35</v>
      </c>
      <c r="K5" t="s">
        <v>33</v>
      </c>
      <c r="L5">
        <v>1348</v>
      </c>
      <c r="N5">
        <v>1009</v>
      </c>
      <c r="O5" t="s">
        <v>34</v>
      </c>
      <c r="P5" t="s">
        <v>34</v>
      </c>
      <c r="Q5">
        <v>1000</v>
      </c>
      <c r="W5">
        <v>0</v>
      </c>
      <c r="X5">
        <v>-823871947</v>
      </c>
      <c r="Y5">
        <v>2.9000000000000001E-2</v>
      </c>
      <c r="AA5">
        <v>31791.42</v>
      </c>
      <c r="AB5">
        <v>0</v>
      </c>
      <c r="AC5">
        <v>0</v>
      </c>
      <c r="AD5">
        <v>0</v>
      </c>
      <c r="AE5">
        <v>6102</v>
      </c>
      <c r="AF5">
        <v>0</v>
      </c>
      <c r="AG5">
        <v>0</v>
      </c>
      <c r="AH5">
        <v>0</v>
      </c>
      <c r="AI5">
        <v>5.21</v>
      </c>
      <c r="AJ5">
        <v>1</v>
      </c>
      <c r="AK5">
        <v>1</v>
      </c>
      <c r="AL5">
        <v>1</v>
      </c>
      <c r="AN5">
        <v>0</v>
      </c>
      <c r="AO5">
        <v>0</v>
      </c>
      <c r="AP5">
        <v>0</v>
      </c>
      <c r="AQ5">
        <v>0</v>
      </c>
      <c r="AR5">
        <v>0</v>
      </c>
      <c r="AS5" t="s">
        <v>5</v>
      </c>
      <c r="AT5">
        <v>2.9000000000000001E-2</v>
      </c>
      <c r="AU5" t="s">
        <v>5</v>
      </c>
      <c r="AV5">
        <v>0</v>
      </c>
      <c r="AW5">
        <v>1</v>
      </c>
      <c r="AX5">
        <v>-1</v>
      </c>
      <c r="AY5">
        <v>0</v>
      </c>
      <c r="AZ5">
        <v>0</v>
      </c>
      <c r="BA5" t="s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8.7000000000000008E-2</v>
      </c>
      <c r="CY5">
        <f>AA5</f>
        <v>31791.42</v>
      </c>
      <c r="CZ5">
        <f>AE5</f>
        <v>6102</v>
      </c>
      <c r="DA5">
        <f>AI5</f>
        <v>5.21</v>
      </c>
      <c r="DB5">
        <v>0</v>
      </c>
    </row>
    <row r="6" spans="1:106" x14ac:dyDescent="0.35">
      <c r="A6">
        <f>ROW(Source!A24)</f>
        <v>24</v>
      </c>
      <c r="B6">
        <v>45348361</v>
      </c>
      <c r="C6">
        <v>45348818</v>
      </c>
      <c r="D6">
        <v>36831741</v>
      </c>
      <c r="E6">
        <v>1</v>
      </c>
      <c r="F6">
        <v>1</v>
      </c>
      <c r="G6">
        <v>1</v>
      </c>
      <c r="H6">
        <v>3</v>
      </c>
      <c r="I6" t="s">
        <v>234</v>
      </c>
      <c r="J6" t="s">
        <v>235</v>
      </c>
      <c r="K6" t="s">
        <v>236</v>
      </c>
      <c r="L6">
        <v>1327</v>
      </c>
      <c r="N6">
        <v>1005</v>
      </c>
      <c r="O6" t="s">
        <v>39</v>
      </c>
      <c r="P6" t="s">
        <v>39</v>
      </c>
      <c r="Q6">
        <v>1</v>
      </c>
      <c r="W6">
        <v>0</v>
      </c>
      <c r="X6">
        <v>-995787451</v>
      </c>
      <c r="Y6">
        <v>5.5</v>
      </c>
      <c r="AA6">
        <v>388.48</v>
      </c>
      <c r="AB6">
        <v>0</v>
      </c>
      <c r="AC6">
        <v>0</v>
      </c>
      <c r="AD6">
        <v>0</v>
      </c>
      <c r="AE6">
        <v>35.22</v>
      </c>
      <c r="AF6">
        <v>0</v>
      </c>
      <c r="AG6">
        <v>0</v>
      </c>
      <c r="AH6">
        <v>0</v>
      </c>
      <c r="AI6">
        <v>11.03</v>
      </c>
      <c r="AJ6">
        <v>1</v>
      </c>
      <c r="AK6">
        <v>1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5</v>
      </c>
      <c r="AT6">
        <v>5.5</v>
      </c>
      <c r="AU6" t="s">
        <v>5</v>
      </c>
      <c r="AV6">
        <v>0</v>
      </c>
      <c r="AW6">
        <v>2</v>
      </c>
      <c r="AX6">
        <v>45348824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16.5</v>
      </c>
      <c r="CY6">
        <f>AA6</f>
        <v>388.48</v>
      </c>
      <c r="CZ6">
        <f>AE6</f>
        <v>35.22</v>
      </c>
      <c r="DA6">
        <f>AI6</f>
        <v>11.03</v>
      </c>
      <c r="DB6">
        <v>0</v>
      </c>
    </row>
    <row r="7" spans="1:106" x14ac:dyDescent="0.35">
      <c r="A7">
        <f>ROW(Source!A27)</f>
        <v>27</v>
      </c>
      <c r="B7">
        <v>45348361</v>
      </c>
      <c r="C7">
        <v>45348443</v>
      </c>
      <c r="D7">
        <v>37065248</v>
      </c>
      <c r="E7">
        <v>1</v>
      </c>
      <c r="F7">
        <v>1</v>
      </c>
      <c r="G7">
        <v>1</v>
      </c>
      <c r="H7">
        <v>1</v>
      </c>
      <c r="I7" t="s">
        <v>237</v>
      </c>
      <c r="J7" t="s">
        <v>5</v>
      </c>
      <c r="K7" t="s">
        <v>238</v>
      </c>
      <c r="L7">
        <v>1191</v>
      </c>
      <c r="N7">
        <v>1013</v>
      </c>
      <c r="O7" t="s">
        <v>227</v>
      </c>
      <c r="P7" t="s">
        <v>227</v>
      </c>
      <c r="Q7">
        <v>1</v>
      </c>
      <c r="W7">
        <v>0</v>
      </c>
      <c r="X7">
        <v>-400197608</v>
      </c>
      <c r="Y7">
        <v>1.0349999999999999</v>
      </c>
      <c r="AA7">
        <v>0</v>
      </c>
      <c r="AB7">
        <v>0</v>
      </c>
      <c r="AC7">
        <v>0</v>
      </c>
      <c r="AD7">
        <v>8.5299999999999994</v>
      </c>
      <c r="AE7">
        <v>0</v>
      </c>
      <c r="AF7">
        <v>0</v>
      </c>
      <c r="AG7">
        <v>0</v>
      </c>
      <c r="AH7">
        <v>8.5299999999999994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5</v>
      </c>
      <c r="AT7">
        <v>0.9</v>
      </c>
      <c r="AU7" t="s">
        <v>18</v>
      </c>
      <c r="AV7">
        <v>1</v>
      </c>
      <c r="AW7">
        <v>2</v>
      </c>
      <c r="AX7">
        <v>45348444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Y7*Source!I27</f>
        <v>2.4839999999999995</v>
      </c>
      <c r="CY7">
        <f>AD7</f>
        <v>8.5299999999999994</v>
      </c>
      <c r="CZ7">
        <f>AH7</f>
        <v>8.5299999999999994</v>
      </c>
      <c r="DA7">
        <f>AL7</f>
        <v>1</v>
      </c>
      <c r="DB7">
        <v>0</v>
      </c>
    </row>
    <row r="8" spans="1:106" x14ac:dyDescent="0.35">
      <c r="A8">
        <f>ROW(Source!A28)</f>
        <v>28</v>
      </c>
      <c r="B8">
        <v>45348361</v>
      </c>
      <c r="C8">
        <v>45348453</v>
      </c>
      <c r="D8">
        <v>37071037</v>
      </c>
      <c r="E8">
        <v>1</v>
      </c>
      <c r="F8">
        <v>1</v>
      </c>
      <c r="G8">
        <v>1</v>
      </c>
      <c r="H8">
        <v>1</v>
      </c>
      <c r="I8" t="s">
        <v>239</v>
      </c>
      <c r="J8" t="s">
        <v>5</v>
      </c>
      <c r="K8" t="s">
        <v>240</v>
      </c>
      <c r="L8">
        <v>1191</v>
      </c>
      <c r="N8">
        <v>1013</v>
      </c>
      <c r="O8" t="s">
        <v>227</v>
      </c>
      <c r="P8" t="s">
        <v>227</v>
      </c>
      <c r="Q8">
        <v>1</v>
      </c>
      <c r="W8">
        <v>0</v>
      </c>
      <c r="X8">
        <v>1069510174</v>
      </c>
      <c r="Y8">
        <v>18.767999999999997</v>
      </c>
      <c r="AA8">
        <v>0</v>
      </c>
      <c r="AB8">
        <v>0</v>
      </c>
      <c r="AC8">
        <v>0</v>
      </c>
      <c r="AD8">
        <v>9.6199999999999992</v>
      </c>
      <c r="AE8">
        <v>0</v>
      </c>
      <c r="AF8">
        <v>0</v>
      </c>
      <c r="AG8">
        <v>0</v>
      </c>
      <c r="AH8">
        <v>9.6199999999999992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5</v>
      </c>
      <c r="AT8">
        <v>16.32</v>
      </c>
      <c r="AU8" t="s">
        <v>18</v>
      </c>
      <c r="AV8">
        <v>1</v>
      </c>
      <c r="AW8">
        <v>2</v>
      </c>
      <c r="AX8">
        <v>45348454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45.043199999999992</v>
      </c>
      <c r="CY8">
        <f>AD8</f>
        <v>9.6199999999999992</v>
      </c>
      <c r="CZ8">
        <f>AH8</f>
        <v>9.6199999999999992</v>
      </c>
      <c r="DA8">
        <f>AL8</f>
        <v>1</v>
      </c>
      <c r="DB8">
        <v>0</v>
      </c>
    </row>
    <row r="9" spans="1:106" x14ac:dyDescent="0.35">
      <c r="A9">
        <f>ROW(Source!A28)</f>
        <v>28</v>
      </c>
      <c r="B9">
        <v>45348361</v>
      </c>
      <c r="C9">
        <v>45348453</v>
      </c>
      <c r="D9">
        <v>37064876</v>
      </c>
      <c r="E9">
        <v>1</v>
      </c>
      <c r="F9">
        <v>1</v>
      </c>
      <c r="G9">
        <v>1</v>
      </c>
      <c r="H9">
        <v>1</v>
      </c>
      <c r="I9" t="s">
        <v>228</v>
      </c>
      <c r="J9" t="s">
        <v>5</v>
      </c>
      <c r="K9" t="s">
        <v>229</v>
      </c>
      <c r="L9">
        <v>1191</v>
      </c>
      <c r="N9">
        <v>1013</v>
      </c>
      <c r="O9" t="s">
        <v>227</v>
      </c>
      <c r="P9" t="s">
        <v>227</v>
      </c>
      <c r="Q9">
        <v>1</v>
      </c>
      <c r="W9">
        <v>0</v>
      </c>
      <c r="X9">
        <v>-1417349443</v>
      </c>
      <c r="Y9">
        <v>0.03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5</v>
      </c>
      <c r="AT9">
        <v>0.03</v>
      </c>
      <c r="AU9" t="s">
        <v>5</v>
      </c>
      <c r="AV9">
        <v>2</v>
      </c>
      <c r="AW9">
        <v>2</v>
      </c>
      <c r="AX9">
        <v>45348455</v>
      </c>
      <c r="AY9">
        <v>1</v>
      </c>
      <c r="AZ9">
        <v>2048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7.1999999999999995E-2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35">
      <c r="A10">
        <f>ROW(Source!A28)</f>
        <v>28</v>
      </c>
      <c r="B10">
        <v>45348361</v>
      </c>
      <c r="C10">
        <v>45348453</v>
      </c>
      <c r="D10">
        <v>36882452</v>
      </c>
      <c r="E10">
        <v>1</v>
      </c>
      <c r="F10">
        <v>1</v>
      </c>
      <c r="G10">
        <v>1</v>
      </c>
      <c r="H10">
        <v>2</v>
      </c>
      <c r="I10" t="s">
        <v>241</v>
      </c>
      <c r="J10" t="s">
        <v>242</v>
      </c>
      <c r="K10" t="s">
        <v>243</v>
      </c>
      <c r="L10">
        <v>1368</v>
      </c>
      <c r="N10">
        <v>1011</v>
      </c>
      <c r="O10" t="s">
        <v>233</v>
      </c>
      <c r="P10" t="s">
        <v>233</v>
      </c>
      <c r="Q10">
        <v>1</v>
      </c>
      <c r="W10">
        <v>0</v>
      </c>
      <c r="X10">
        <v>1188625873</v>
      </c>
      <c r="Y10">
        <v>1.2500000000000001E-2</v>
      </c>
      <c r="AA10">
        <v>0</v>
      </c>
      <c r="AB10">
        <v>415.76</v>
      </c>
      <c r="AC10">
        <v>374.49</v>
      </c>
      <c r="AD10">
        <v>0</v>
      </c>
      <c r="AE10">
        <v>0</v>
      </c>
      <c r="AF10">
        <v>31.26</v>
      </c>
      <c r="AG10">
        <v>13.5</v>
      </c>
      <c r="AH10">
        <v>0</v>
      </c>
      <c r="AI10">
        <v>1</v>
      </c>
      <c r="AJ10">
        <v>13.3</v>
      </c>
      <c r="AK10">
        <v>27.74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5</v>
      </c>
      <c r="AT10">
        <v>0.01</v>
      </c>
      <c r="AU10" t="s">
        <v>17</v>
      </c>
      <c r="AV10">
        <v>0</v>
      </c>
      <c r="AW10">
        <v>2</v>
      </c>
      <c r="AX10">
        <v>45348456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Y10*Source!I28</f>
        <v>0.03</v>
      </c>
      <c r="CY10">
        <f>AB10</f>
        <v>415.76</v>
      </c>
      <c r="CZ10">
        <f>AF10</f>
        <v>31.26</v>
      </c>
      <c r="DA10">
        <f>AJ10</f>
        <v>13.3</v>
      </c>
      <c r="DB10">
        <v>0</v>
      </c>
    </row>
    <row r="11" spans="1:106" x14ac:dyDescent="0.35">
      <c r="A11">
        <f>ROW(Source!A28)</f>
        <v>28</v>
      </c>
      <c r="B11">
        <v>45348361</v>
      </c>
      <c r="C11">
        <v>45348453</v>
      </c>
      <c r="D11">
        <v>36883554</v>
      </c>
      <c r="E11">
        <v>1</v>
      </c>
      <c r="F11">
        <v>1</v>
      </c>
      <c r="G11">
        <v>1</v>
      </c>
      <c r="H11">
        <v>2</v>
      </c>
      <c r="I11" t="s">
        <v>230</v>
      </c>
      <c r="J11" t="s">
        <v>231</v>
      </c>
      <c r="K11" t="s">
        <v>232</v>
      </c>
      <c r="L11">
        <v>1368</v>
      </c>
      <c r="N11">
        <v>1011</v>
      </c>
      <c r="O11" t="s">
        <v>233</v>
      </c>
      <c r="P11" t="s">
        <v>233</v>
      </c>
      <c r="Q11">
        <v>1</v>
      </c>
      <c r="W11">
        <v>0</v>
      </c>
      <c r="X11">
        <v>1372534845</v>
      </c>
      <c r="Y11">
        <v>2.5000000000000001E-2</v>
      </c>
      <c r="AA11">
        <v>0</v>
      </c>
      <c r="AB11">
        <v>749.09</v>
      </c>
      <c r="AC11">
        <v>321.77999999999997</v>
      </c>
      <c r="AD11">
        <v>0</v>
      </c>
      <c r="AE11">
        <v>0</v>
      </c>
      <c r="AF11">
        <v>65.709999999999994</v>
      </c>
      <c r="AG11">
        <v>11.6</v>
      </c>
      <c r="AH11">
        <v>0</v>
      </c>
      <c r="AI11">
        <v>1</v>
      </c>
      <c r="AJ11">
        <v>11.4</v>
      </c>
      <c r="AK11">
        <v>27.74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5</v>
      </c>
      <c r="AT11">
        <v>0.02</v>
      </c>
      <c r="AU11" t="s">
        <v>17</v>
      </c>
      <c r="AV11">
        <v>0</v>
      </c>
      <c r="AW11">
        <v>2</v>
      </c>
      <c r="AX11">
        <v>45348457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0.06</v>
      </c>
      <c r="CY11">
        <f>AB11</f>
        <v>749.09</v>
      </c>
      <c r="CZ11">
        <f>AF11</f>
        <v>65.709999999999994</v>
      </c>
      <c r="DA11">
        <f>AJ11</f>
        <v>11.4</v>
      </c>
      <c r="DB11">
        <v>0</v>
      </c>
    </row>
    <row r="12" spans="1:106" x14ac:dyDescent="0.35">
      <c r="A12">
        <f>ROW(Source!A28)</f>
        <v>28</v>
      </c>
      <c r="B12">
        <v>45348361</v>
      </c>
      <c r="C12">
        <v>45348453</v>
      </c>
      <c r="D12">
        <v>36805524</v>
      </c>
      <c r="E12">
        <v>1</v>
      </c>
      <c r="F12">
        <v>1</v>
      </c>
      <c r="G12">
        <v>1</v>
      </c>
      <c r="H12">
        <v>3</v>
      </c>
      <c r="I12" t="s">
        <v>244</v>
      </c>
      <c r="J12" t="s">
        <v>245</v>
      </c>
      <c r="K12" t="s">
        <v>246</v>
      </c>
      <c r="L12">
        <v>1346</v>
      </c>
      <c r="N12">
        <v>1009</v>
      </c>
      <c r="O12" t="s">
        <v>52</v>
      </c>
      <c r="P12" t="s">
        <v>52</v>
      </c>
      <c r="Q12">
        <v>1</v>
      </c>
      <c r="W12">
        <v>0</v>
      </c>
      <c r="X12">
        <v>813963326</v>
      </c>
      <c r="Y12">
        <v>0.2</v>
      </c>
      <c r="AA12">
        <v>45.14</v>
      </c>
      <c r="AB12">
        <v>0</v>
      </c>
      <c r="AC12">
        <v>0</v>
      </c>
      <c r="AD12">
        <v>0</v>
      </c>
      <c r="AE12">
        <v>1.82</v>
      </c>
      <c r="AF12">
        <v>0</v>
      </c>
      <c r="AG12">
        <v>0</v>
      </c>
      <c r="AH12">
        <v>0</v>
      </c>
      <c r="AI12">
        <v>24.8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5</v>
      </c>
      <c r="AT12">
        <v>0.2</v>
      </c>
      <c r="AU12" t="s">
        <v>5</v>
      </c>
      <c r="AV12">
        <v>0</v>
      </c>
      <c r="AW12">
        <v>2</v>
      </c>
      <c r="AX12">
        <v>45348458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Y12*Source!I28</f>
        <v>0.48</v>
      </c>
      <c r="CY12">
        <f>AA12</f>
        <v>45.14</v>
      </c>
      <c r="CZ12">
        <f>AE12</f>
        <v>1.82</v>
      </c>
      <c r="DA12">
        <f>AI12</f>
        <v>24.8</v>
      </c>
      <c r="DB12">
        <v>0</v>
      </c>
    </row>
    <row r="13" spans="1:106" x14ac:dyDescent="0.35">
      <c r="A13">
        <f>ROW(Source!A28)</f>
        <v>28</v>
      </c>
      <c r="B13">
        <v>45348361</v>
      </c>
      <c r="C13">
        <v>45348453</v>
      </c>
      <c r="D13">
        <v>36837698</v>
      </c>
      <c r="E13">
        <v>1</v>
      </c>
      <c r="F13">
        <v>1</v>
      </c>
      <c r="G13">
        <v>1</v>
      </c>
      <c r="H13">
        <v>3</v>
      </c>
      <c r="I13" t="s">
        <v>50</v>
      </c>
      <c r="J13" t="s">
        <v>53</v>
      </c>
      <c r="K13" t="s">
        <v>51</v>
      </c>
      <c r="L13">
        <v>1346</v>
      </c>
      <c r="N13">
        <v>1009</v>
      </c>
      <c r="O13" t="s">
        <v>52</v>
      </c>
      <c r="P13" t="s">
        <v>52</v>
      </c>
      <c r="Q13">
        <v>1</v>
      </c>
      <c r="W13">
        <v>0</v>
      </c>
      <c r="X13">
        <v>1453462043</v>
      </c>
      <c r="Y13">
        <v>20</v>
      </c>
      <c r="AA13">
        <v>106.99</v>
      </c>
      <c r="AB13">
        <v>0</v>
      </c>
      <c r="AC13">
        <v>0</v>
      </c>
      <c r="AD13">
        <v>0</v>
      </c>
      <c r="AE13">
        <v>15.09</v>
      </c>
      <c r="AF13">
        <v>0</v>
      </c>
      <c r="AG13">
        <v>0</v>
      </c>
      <c r="AH13">
        <v>0</v>
      </c>
      <c r="AI13">
        <v>7.09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0</v>
      </c>
      <c r="AQ13">
        <v>0</v>
      </c>
      <c r="AR13">
        <v>0</v>
      </c>
      <c r="AS13" t="s">
        <v>5</v>
      </c>
      <c r="AT13">
        <v>20</v>
      </c>
      <c r="AU13" t="s">
        <v>5</v>
      </c>
      <c r="AV13">
        <v>0</v>
      </c>
      <c r="AW13">
        <v>1</v>
      </c>
      <c r="AX13">
        <v>-1</v>
      </c>
      <c r="AY13">
        <v>0</v>
      </c>
      <c r="AZ13">
        <v>0</v>
      </c>
      <c r="BA13" t="s">
        <v>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Y13*Source!I28</f>
        <v>48</v>
      </c>
      <c r="CY13">
        <f>AA13</f>
        <v>106.99</v>
      </c>
      <c r="CZ13">
        <f>AE13</f>
        <v>15.09</v>
      </c>
      <c r="DA13">
        <f>AI13</f>
        <v>7.09</v>
      </c>
      <c r="DB13">
        <v>0</v>
      </c>
    </row>
    <row r="14" spans="1:106" x14ac:dyDescent="0.35">
      <c r="A14">
        <f>ROW(Source!A30)</f>
        <v>30</v>
      </c>
      <c r="B14">
        <v>45348361</v>
      </c>
      <c r="C14">
        <v>45348472</v>
      </c>
      <c r="D14">
        <v>37064878</v>
      </c>
      <c r="E14">
        <v>1</v>
      </c>
      <c r="F14">
        <v>1</v>
      </c>
      <c r="G14">
        <v>1</v>
      </c>
      <c r="H14">
        <v>1</v>
      </c>
      <c r="I14" t="s">
        <v>247</v>
      </c>
      <c r="J14" t="s">
        <v>5</v>
      </c>
      <c r="K14" t="s">
        <v>248</v>
      </c>
      <c r="L14">
        <v>1191</v>
      </c>
      <c r="N14">
        <v>1013</v>
      </c>
      <c r="O14" t="s">
        <v>227</v>
      </c>
      <c r="P14" t="s">
        <v>227</v>
      </c>
      <c r="Q14">
        <v>1</v>
      </c>
      <c r="W14">
        <v>0</v>
      </c>
      <c r="X14">
        <v>-1081351934</v>
      </c>
      <c r="Y14">
        <v>98.715999999999994</v>
      </c>
      <c r="AA14">
        <v>0</v>
      </c>
      <c r="AB14">
        <v>0</v>
      </c>
      <c r="AC14">
        <v>0</v>
      </c>
      <c r="AD14">
        <v>9.4</v>
      </c>
      <c r="AE14">
        <v>0</v>
      </c>
      <c r="AF14">
        <v>0</v>
      </c>
      <c r="AG14">
        <v>0</v>
      </c>
      <c r="AH14">
        <v>9.4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5</v>
      </c>
      <c r="AT14">
        <v>85.84</v>
      </c>
      <c r="AU14" t="s">
        <v>18</v>
      </c>
      <c r="AV14">
        <v>1</v>
      </c>
      <c r="AW14">
        <v>2</v>
      </c>
      <c r="AX14">
        <v>45348473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236.91839999999996</v>
      </c>
      <c r="CY14">
        <f>AD14</f>
        <v>9.4</v>
      </c>
      <c r="CZ14">
        <f>AH14</f>
        <v>9.4</v>
      </c>
      <c r="DA14">
        <f>AL14</f>
        <v>1</v>
      </c>
      <c r="DB14">
        <v>0</v>
      </c>
    </row>
    <row r="15" spans="1:106" x14ac:dyDescent="0.35">
      <c r="A15">
        <f>ROW(Source!A30)</f>
        <v>30</v>
      </c>
      <c r="B15">
        <v>45348361</v>
      </c>
      <c r="C15">
        <v>45348472</v>
      </c>
      <c r="D15">
        <v>37064876</v>
      </c>
      <c r="E15">
        <v>1</v>
      </c>
      <c r="F15">
        <v>1</v>
      </c>
      <c r="G15">
        <v>1</v>
      </c>
      <c r="H15">
        <v>1</v>
      </c>
      <c r="I15" t="s">
        <v>228</v>
      </c>
      <c r="J15" t="s">
        <v>5</v>
      </c>
      <c r="K15" t="s">
        <v>229</v>
      </c>
      <c r="L15">
        <v>1191</v>
      </c>
      <c r="N15">
        <v>1013</v>
      </c>
      <c r="O15" t="s">
        <v>227</v>
      </c>
      <c r="P15" t="s">
        <v>227</v>
      </c>
      <c r="Q15">
        <v>1</v>
      </c>
      <c r="W15">
        <v>0</v>
      </c>
      <c r="X15">
        <v>-1417349443</v>
      </c>
      <c r="Y15">
        <v>6.29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5</v>
      </c>
      <c r="AT15">
        <v>6.29</v>
      </c>
      <c r="AU15" t="s">
        <v>5</v>
      </c>
      <c r="AV15">
        <v>2</v>
      </c>
      <c r="AW15">
        <v>2</v>
      </c>
      <c r="AX15">
        <v>45348474</v>
      </c>
      <c r="AY15">
        <v>1</v>
      </c>
      <c r="AZ15">
        <v>2048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15.096</v>
      </c>
      <c r="CY15">
        <f>AD15</f>
        <v>0</v>
      </c>
      <c r="CZ15">
        <f>AH15</f>
        <v>0</v>
      </c>
      <c r="DA15">
        <f>AL15</f>
        <v>1</v>
      </c>
      <c r="DB15">
        <v>0</v>
      </c>
    </row>
    <row r="16" spans="1:106" x14ac:dyDescent="0.35">
      <c r="A16">
        <f>ROW(Source!A30)</f>
        <v>30</v>
      </c>
      <c r="B16">
        <v>45348361</v>
      </c>
      <c r="C16">
        <v>45348472</v>
      </c>
      <c r="D16">
        <v>36882452</v>
      </c>
      <c r="E16">
        <v>1</v>
      </c>
      <c r="F16">
        <v>1</v>
      </c>
      <c r="G16">
        <v>1</v>
      </c>
      <c r="H16">
        <v>2</v>
      </c>
      <c r="I16" t="s">
        <v>241</v>
      </c>
      <c r="J16" t="s">
        <v>242</v>
      </c>
      <c r="K16" t="s">
        <v>243</v>
      </c>
      <c r="L16">
        <v>1368</v>
      </c>
      <c r="N16">
        <v>1011</v>
      </c>
      <c r="O16" t="s">
        <v>233</v>
      </c>
      <c r="P16" t="s">
        <v>233</v>
      </c>
      <c r="Q16">
        <v>1</v>
      </c>
      <c r="W16">
        <v>0</v>
      </c>
      <c r="X16">
        <v>1188625873</v>
      </c>
      <c r="Y16">
        <v>1.05</v>
      </c>
      <c r="AA16">
        <v>0</v>
      </c>
      <c r="AB16">
        <v>415.76</v>
      </c>
      <c r="AC16">
        <v>374.49</v>
      </c>
      <c r="AD16">
        <v>0</v>
      </c>
      <c r="AE16">
        <v>0</v>
      </c>
      <c r="AF16">
        <v>31.26</v>
      </c>
      <c r="AG16">
        <v>13.5</v>
      </c>
      <c r="AH16">
        <v>0</v>
      </c>
      <c r="AI16">
        <v>1</v>
      </c>
      <c r="AJ16">
        <v>13.3</v>
      </c>
      <c r="AK16">
        <v>27.74</v>
      </c>
      <c r="AL16">
        <v>1</v>
      </c>
      <c r="AN16">
        <v>0</v>
      </c>
      <c r="AO16">
        <v>1</v>
      </c>
      <c r="AP16">
        <v>1</v>
      </c>
      <c r="AQ16">
        <v>0</v>
      </c>
      <c r="AR16">
        <v>0</v>
      </c>
      <c r="AS16" t="s">
        <v>5</v>
      </c>
      <c r="AT16">
        <v>0.84</v>
      </c>
      <c r="AU16" t="s">
        <v>17</v>
      </c>
      <c r="AV16">
        <v>0</v>
      </c>
      <c r="AW16">
        <v>2</v>
      </c>
      <c r="AX16">
        <v>45348475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2.52</v>
      </c>
      <c r="CY16">
        <f>AB16</f>
        <v>415.76</v>
      </c>
      <c r="CZ16">
        <f>AF16</f>
        <v>31.26</v>
      </c>
      <c r="DA16">
        <f>AJ16</f>
        <v>13.3</v>
      </c>
      <c r="DB16">
        <v>0</v>
      </c>
    </row>
    <row r="17" spans="1:106" x14ac:dyDescent="0.35">
      <c r="A17">
        <f>ROW(Source!A30)</f>
        <v>30</v>
      </c>
      <c r="B17">
        <v>45348361</v>
      </c>
      <c r="C17">
        <v>45348472</v>
      </c>
      <c r="D17">
        <v>36882608</v>
      </c>
      <c r="E17">
        <v>1</v>
      </c>
      <c r="F17">
        <v>1</v>
      </c>
      <c r="G17">
        <v>1</v>
      </c>
      <c r="H17">
        <v>2</v>
      </c>
      <c r="I17" t="s">
        <v>249</v>
      </c>
      <c r="J17" t="s">
        <v>250</v>
      </c>
      <c r="K17" t="s">
        <v>251</v>
      </c>
      <c r="L17">
        <v>1368</v>
      </c>
      <c r="N17">
        <v>1011</v>
      </c>
      <c r="O17" t="s">
        <v>233</v>
      </c>
      <c r="P17" t="s">
        <v>233</v>
      </c>
      <c r="Q17">
        <v>1</v>
      </c>
      <c r="W17">
        <v>0</v>
      </c>
      <c r="X17">
        <v>1573467769</v>
      </c>
      <c r="Y17">
        <v>6.8125</v>
      </c>
      <c r="AA17">
        <v>0</v>
      </c>
      <c r="AB17">
        <v>314.13</v>
      </c>
      <c r="AC17">
        <v>247.16</v>
      </c>
      <c r="AD17">
        <v>0</v>
      </c>
      <c r="AE17">
        <v>0</v>
      </c>
      <c r="AF17">
        <v>14.15</v>
      </c>
      <c r="AG17">
        <v>8.91</v>
      </c>
      <c r="AH17">
        <v>0</v>
      </c>
      <c r="AI17">
        <v>1</v>
      </c>
      <c r="AJ17">
        <v>22.2</v>
      </c>
      <c r="AK17">
        <v>27.74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5</v>
      </c>
      <c r="AT17">
        <v>5.45</v>
      </c>
      <c r="AU17" t="s">
        <v>17</v>
      </c>
      <c r="AV17">
        <v>0</v>
      </c>
      <c r="AW17">
        <v>2</v>
      </c>
      <c r="AX17">
        <v>45348476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16.349999999999998</v>
      </c>
      <c r="CY17">
        <f>AB17</f>
        <v>314.13</v>
      </c>
      <c r="CZ17">
        <f>AF17</f>
        <v>14.15</v>
      </c>
      <c r="DA17">
        <f>AJ17</f>
        <v>22.2</v>
      </c>
      <c r="DB17">
        <v>0</v>
      </c>
    </row>
    <row r="18" spans="1:106" x14ac:dyDescent="0.35">
      <c r="A18">
        <f>ROW(Source!A30)</f>
        <v>30</v>
      </c>
      <c r="B18">
        <v>45348361</v>
      </c>
      <c r="C18">
        <v>45348472</v>
      </c>
      <c r="D18">
        <v>36804547</v>
      </c>
      <c r="E18">
        <v>1</v>
      </c>
      <c r="F18">
        <v>1</v>
      </c>
      <c r="G18">
        <v>1</v>
      </c>
      <c r="H18">
        <v>3</v>
      </c>
      <c r="I18" t="s">
        <v>252</v>
      </c>
      <c r="J18" t="s">
        <v>253</v>
      </c>
      <c r="K18" t="s">
        <v>254</v>
      </c>
      <c r="L18">
        <v>1348</v>
      </c>
      <c r="N18">
        <v>1009</v>
      </c>
      <c r="O18" t="s">
        <v>34</v>
      </c>
      <c r="P18" t="s">
        <v>34</v>
      </c>
      <c r="Q18">
        <v>1000</v>
      </c>
      <c r="W18">
        <v>0</v>
      </c>
      <c r="X18">
        <v>2032238625</v>
      </c>
      <c r="Y18">
        <v>1.2E-4</v>
      </c>
      <c r="AA18">
        <v>88055.25</v>
      </c>
      <c r="AB18">
        <v>0</v>
      </c>
      <c r="AC18">
        <v>0</v>
      </c>
      <c r="AD18">
        <v>0</v>
      </c>
      <c r="AE18">
        <v>8475</v>
      </c>
      <c r="AF18">
        <v>0</v>
      </c>
      <c r="AG18">
        <v>0</v>
      </c>
      <c r="AH18">
        <v>0</v>
      </c>
      <c r="AI18">
        <v>10.39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5</v>
      </c>
      <c r="AT18">
        <v>1.2E-4</v>
      </c>
      <c r="AU18" t="s">
        <v>5</v>
      </c>
      <c r="AV18">
        <v>0</v>
      </c>
      <c r="AW18">
        <v>2</v>
      </c>
      <c r="AX18">
        <v>45348477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Y18*Source!I30</f>
        <v>2.8800000000000001E-4</v>
      </c>
      <c r="CY18">
        <f>AA18</f>
        <v>88055.25</v>
      </c>
      <c r="CZ18">
        <f>AE18</f>
        <v>8475</v>
      </c>
      <c r="DA18">
        <f>AI18</f>
        <v>10.39</v>
      </c>
      <c r="DB18">
        <v>0</v>
      </c>
    </row>
    <row r="19" spans="1:106" x14ac:dyDescent="0.35">
      <c r="A19">
        <f>ROW(Source!A30)</f>
        <v>30</v>
      </c>
      <c r="B19">
        <v>45348361</v>
      </c>
      <c r="C19">
        <v>45348472</v>
      </c>
      <c r="D19">
        <v>36806488</v>
      </c>
      <c r="E19">
        <v>1</v>
      </c>
      <c r="F19">
        <v>1</v>
      </c>
      <c r="G19">
        <v>1</v>
      </c>
      <c r="H19">
        <v>3</v>
      </c>
      <c r="I19" t="s">
        <v>255</v>
      </c>
      <c r="J19" t="s">
        <v>256</v>
      </c>
      <c r="K19" t="s">
        <v>257</v>
      </c>
      <c r="L19">
        <v>1348</v>
      </c>
      <c r="N19">
        <v>1009</v>
      </c>
      <c r="O19" t="s">
        <v>34</v>
      </c>
      <c r="P19" t="s">
        <v>34</v>
      </c>
      <c r="Q19">
        <v>1000</v>
      </c>
      <c r="W19">
        <v>0</v>
      </c>
      <c r="X19">
        <v>-1421715385</v>
      </c>
      <c r="Y19">
        <v>6.0000000000000001E-3</v>
      </c>
      <c r="AA19">
        <v>4825.17</v>
      </c>
      <c r="AB19">
        <v>0</v>
      </c>
      <c r="AC19">
        <v>0</v>
      </c>
      <c r="AD19">
        <v>0</v>
      </c>
      <c r="AE19">
        <v>729.98</v>
      </c>
      <c r="AF19">
        <v>0</v>
      </c>
      <c r="AG19">
        <v>0</v>
      </c>
      <c r="AH19">
        <v>0</v>
      </c>
      <c r="AI19">
        <v>6.61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5</v>
      </c>
      <c r="AT19">
        <v>6.0000000000000001E-3</v>
      </c>
      <c r="AU19" t="s">
        <v>5</v>
      </c>
      <c r="AV19">
        <v>0</v>
      </c>
      <c r="AW19">
        <v>2</v>
      </c>
      <c r="AX19">
        <v>45348478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Y19*Source!I30</f>
        <v>1.44E-2</v>
      </c>
      <c r="CY19">
        <f>AA19</f>
        <v>4825.17</v>
      </c>
      <c r="CZ19">
        <f>AE19</f>
        <v>729.98</v>
      </c>
      <c r="DA19">
        <f>AI19</f>
        <v>6.61</v>
      </c>
      <c r="DB19">
        <v>0</v>
      </c>
    </row>
    <row r="20" spans="1:106" x14ac:dyDescent="0.35">
      <c r="A20">
        <f>ROW(Source!A30)</f>
        <v>30</v>
      </c>
      <c r="B20">
        <v>45348361</v>
      </c>
      <c r="C20">
        <v>45348472</v>
      </c>
      <c r="D20">
        <v>36807381</v>
      </c>
      <c r="E20">
        <v>1</v>
      </c>
      <c r="F20">
        <v>1</v>
      </c>
      <c r="G20">
        <v>1</v>
      </c>
      <c r="H20">
        <v>3</v>
      </c>
      <c r="I20" t="s">
        <v>258</v>
      </c>
      <c r="J20" t="s">
        <v>259</v>
      </c>
      <c r="K20" t="s">
        <v>260</v>
      </c>
      <c r="L20">
        <v>1339</v>
      </c>
      <c r="N20">
        <v>1007</v>
      </c>
      <c r="O20" t="s">
        <v>29</v>
      </c>
      <c r="P20" t="s">
        <v>29</v>
      </c>
      <c r="Q20">
        <v>1</v>
      </c>
      <c r="W20">
        <v>0</v>
      </c>
      <c r="X20">
        <v>-1001479081</v>
      </c>
      <c r="Y20">
        <v>1.87</v>
      </c>
      <c r="AA20">
        <v>3102.28</v>
      </c>
      <c r="AB20">
        <v>0</v>
      </c>
      <c r="AC20">
        <v>0</v>
      </c>
      <c r="AD20">
        <v>0</v>
      </c>
      <c r="AE20">
        <v>517.91</v>
      </c>
      <c r="AF20">
        <v>0</v>
      </c>
      <c r="AG20">
        <v>0</v>
      </c>
      <c r="AH20">
        <v>0</v>
      </c>
      <c r="AI20">
        <v>5.99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5</v>
      </c>
      <c r="AT20">
        <v>1.87</v>
      </c>
      <c r="AU20" t="s">
        <v>5</v>
      </c>
      <c r="AV20">
        <v>0</v>
      </c>
      <c r="AW20">
        <v>2</v>
      </c>
      <c r="AX20">
        <v>45348479</v>
      </c>
      <c r="AY20">
        <v>1</v>
      </c>
      <c r="AZ20">
        <v>0</v>
      </c>
      <c r="BA20">
        <v>20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Y20*Source!I30</f>
        <v>4.4880000000000004</v>
      </c>
      <c r="CY20">
        <f>AA20</f>
        <v>3102.28</v>
      </c>
      <c r="CZ20">
        <f>AE20</f>
        <v>517.91</v>
      </c>
      <c r="DA20">
        <f>AI20</f>
        <v>5.99</v>
      </c>
      <c r="DB20">
        <v>0</v>
      </c>
    </row>
    <row r="21" spans="1:106" x14ac:dyDescent="0.35">
      <c r="A21">
        <f>ROW(Source!A30)</f>
        <v>30</v>
      </c>
      <c r="B21">
        <v>45348361</v>
      </c>
      <c r="C21">
        <v>45348472</v>
      </c>
      <c r="D21">
        <v>36824423</v>
      </c>
      <c r="E21">
        <v>1</v>
      </c>
      <c r="F21">
        <v>1</v>
      </c>
      <c r="G21">
        <v>1</v>
      </c>
      <c r="H21">
        <v>3</v>
      </c>
      <c r="I21" t="s">
        <v>261</v>
      </c>
      <c r="J21" t="s">
        <v>262</v>
      </c>
      <c r="K21" t="s">
        <v>263</v>
      </c>
      <c r="L21">
        <v>1327</v>
      </c>
      <c r="N21">
        <v>1005</v>
      </c>
      <c r="O21" t="s">
        <v>39</v>
      </c>
      <c r="P21" t="s">
        <v>39</v>
      </c>
      <c r="Q21">
        <v>1</v>
      </c>
      <c r="W21">
        <v>0</v>
      </c>
      <c r="X21">
        <v>1704710638</v>
      </c>
      <c r="Y21">
        <v>5.54</v>
      </c>
      <c r="AA21">
        <v>141.82</v>
      </c>
      <c r="AB21">
        <v>0</v>
      </c>
      <c r="AC21">
        <v>0</v>
      </c>
      <c r="AD21">
        <v>0</v>
      </c>
      <c r="AE21">
        <v>28.25</v>
      </c>
      <c r="AF21">
        <v>0</v>
      </c>
      <c r="AG21">
        <v>0</v>
      </c>
      <c r="AH21">
        <v>0</v>
      </c>
      <c r="AI21">
        <v>5.0199999999999996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5</v>
      </c>
      <c r="AT21">
        <v>5.54</v>
      </c>
      <c r="AU21" t="s">
        <v>5</v>
      </c>
      <c r="AV21">
        <v>0</v>
      </c>
      <c r="AW21">
        <v>2</v>
      </c>
      <c r="AX21">
        <v>45348480</v>
      </c>
      <c r="AY21">
        <v>1</v>
      </c>
      <c r="AZ21">
        <v>0</v>
      </c>
      <c r="BA21">
        <v>21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Y21*Source!I30</f>
        <v>13.295999999999999</v>
      </c>
      <c r="CY21">
        <f>AA21</f>
        <v>141.82</v>
      </c>
      <c r="CZ21">
        <f>AE21</f>
        <v>28.25</v>
      </c>
      <c r="DA21">
        <f>AI21</f>
        <v>5.0199999999999996</v>
      </c>
      <c r="DB21">
        <v>0</v>
      </c>
    </row>
    <row r="22" spans="1:106" x14ac:dyDescent="0.35">
      <c r="A22">
        <f>ROW(Source!A31)</f>
        <v>31</v>
      </c>
      <c r="B22">
        <v>45348361</v>
      </c>
      <c r="C22">
        <v>45348481</v>
      </c>
      <c r="D22">
        <v>37071037</v>
      </c>
      <c r="E22">
        <v>1</v>
      </c>
      <c r="F22">
        <v>1</v>
      </c>
      <c r="G22">
        <v>1</v>
      </c>
      <c r="H22">
        <v>1</v>
      </c>
      <c r="I22" t="s">
        <v>239</v>
      </c>
      <c r="J22" t="s">
        <v>5</v>
      </c>
      <c r="K22" t="s">
        <v>240</v>
      </c>
      <c r="L22">
        <v>1191</v>
      </c>
      <c r="N22">
        <v>1013</v>
      </c>
      <c r="O22" t="s">
        <v>227</v>
      </c>
      <c r="P22" t="s">
        <v>227</v>
      </c>
      <c r="Q22">
        <v>1</v>
      </c>
      <c r="W22">
        <v>0</v>
      </c>
      <c r="X22">
        <v>1069510174</v>
      </c>
      <c r="Y22">
        <v>18.767999999999997</v>
      </c>
      <c r="AA22">
        <v>0</v>
      </c>
      <c r="AB22">
        <v>0</v>
      </c>
      <c r="AC22">
        <v>0</v>
      </c>
      <c r="AD22">
        <v>9.6199999999999992</v>
      </c>
      <c r="AE22">
        <v>0</v>
      </c>
      <c r="AF22">
        <v>0</v>
      </c>
      <c r="AG22">
        <v>0</v>
      </c>
      <c r="AH22">
        <v>9.6199999999999992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1</v>
      </c>
      <c r="AQ22">
        <v>0</v>
      </c>
      <c r="AR22">
        <v>0</v>
      </c>
      <c r="AS22" t="s">
        <v>5</v>
      </c>
      <c r="AT22">
        <v>16.32</v>
      </c>
      <c r="AU22" t="s">
        <v>18</v>
      </c>
      <c r="AV22">
        <v>1</v>
      </c>
      <c r="AW22">
        <v>2</v>
      </c>
      <c r="AX22">
        <v>45348488</v>
      </c>
      <c r="AY22">
        <v>1</v>
      </c>
      <c r="AZ22">
        <v>0</v>
      </c>
      <c r="BA22">
        <v>22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45.043199999999992</v>
      </c>
      <c r="CY22">
        <f>AD22</f>
        <v>9.6199999999999992</v>
      </c>
      <c r="CZ22">
        <f>AH22</f>
        <v>9.6199999999999992</v>
      </c>
      <c r="DA22">
        <f>AL22</f>
        <v>1</v>
      </c>
      <c r="DB22">
        <v>0</v>
      </c>
    </row>
    <row r="23" spans="1:106" x14ac:dyDescent="0.35">
      <c r="A23">
        <f>ROW(Source!A31)</f>
        <v>31</v>
      </c>
      <c r="B23">
        <v>45348361</v>
      </c>
      <c r="C23">
        <v>45348481</v>
      </c>
      <c r="D23">
        <v>37064876</v>
      </c>
      <c r="E23">
        <v>1</v>
      </c>
      <c r="F23">
        <v>1</v>
      </c>
      <c r="G23">
        <v>1</v>
      </c>
      <c r="H23">
        <v>1</v>
      </c>
      <c r="I23" t="s">
        <v>228</v>
      </c>
      <c r="J23" t="s">
        <v>5</v>
      </c>
      <c r="K23" t="s">
        <v>229</v>
      </c>
      <c r="L23">
        <v>1191</v>
      </c>
      <c r="N23">
        <v>1013</v>
      </c>
      <c r="O23" t="s">
        <v>227</v>
      </c>
      <c r="P23" t="s">
        <v>227</v>
      </c>
      <c r="Q23">
        <v>1</v>
      </c>
      <c r="W23">
        <v>0</v>
      </c>
      <c r="X23">
        <v>-1417349443</v>
      </c>
      <c r="Y23">
        <v>0.03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5</v>
      </c>
      <c r="AT23">
        <v>0.03</v>
      </c>
      <c r="AU23" t="s">
        <v>5</v>
      </c>
      <c r="AV23">
        <v>2</v>
      </c>
      <c r="AW23">
        <v>2</v>
      </c>
      <c r="AX23">
        <v>45348489</v>
      </c>
      <c r="AY23">
        <v>1</v>
      </c>
      <c r="AZ23">
        <v>2048</v>
      </c>
      <c r="BA23">
        <v>23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Y23*Source!I31</f>
        <v>7.1999999999999995E-2</v>
      </c>
      <c r="CY23">
        <f>AD23</f>
        <v>0</v>
      </c>
      <c r="CZ23">
        <f>AH23</f>
        <v>0</v>
      </c>
      <c r="DA23">
        <f>AL23</f>
        <v>1</v>
      </c>
      <c r="DB23">
        <v>0</v>
      </c>
    </row>
    <row r="24" spans="1:106" x14ac:dyDescent="0.35">
      <c r="A24">
        <f>ROW(Source!A31)</f>
        <v>31</v>
      </c>
      <c r="B24">
        <v>45348361</v>
      </c>
      <c r="C24">
        <v>45348481</v>
      </c>
      <c r="D24">
        <v>36882452</v>
      </c>
      <c r="E24">
        <v>1</v>
      </c>
      <c r="F24">
        <v>1</v>
      </c>
      <c r="G24">
        <v>1</v>
      </c>
      <c r="H24">
        <v>2</v>
      </c>
      <c r="I24" t="s">
        <v>241</v>
      </c>
      <c r="J24" t="s">
        <v>242</v>
      </c>
      <c r="K24" t="s">
        <v>243</v>
      </c>
      <c r="L24">
        <v>1368</v>
      </c>
      <c r="N24">
        <v>1011</v>
      </c>
      <c r="O24" t="s">
        <v>233</v>
      </c>
      <c r="P24" t="s">
        <v>233</v>
      </c>
      <c r="Q24">
        <v>1</v>
      </c>
      <c r="W24">
        <v>0</v>
      </c>
      <c r="X24">
        <v>1188625873</v>
      </c>
      <c r="Y24">
        <v>1.2500000000000001E-2</v>
      </c>
      <c r="AA24">
        <v>0</v>
      </c>
      <c r="AB24">
        <v>415.76</v>
      </c>
      <c r="AC24">
        <v>374.49</v>
      </c>
      <c r="AD24">
        <v>0</v>
      </c>
      <c r="AE24">
        <v>0</v>
      </c>
      <c r="AF24">
        <v>31.26</v>
      </c>
      <c r="AG24">
        <v>13.5</v>
      </c>
      <c r="AH24">
        <v>0</v>
      </c>
      <c r="AI24">
        <v>1</v>
      </c>
      <c r="AJ24">
        <v>13.3</v>
      </c>
      <c r="AK24">
        <v>27.74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5</v>
      </c>
      <c r="AT24">
        <v>0.01</v>
      </c>
      <c r="AU24" t="s">
        <v>17</v>
      </c>
      <c r="AV24">
        <v>0</v>
      </c>
      <c r="AW24">
        <v>2</v>
      </c>
      <c r="AX24">
        <v>45348490</v>
      </c>
      <c r="AY24">
        <v>1</v>
      </c>
      <c r="AZ24">
        <v>0</v>
      </c>
      <c r="BA24">
        <v>24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Y24*Source!I31</f>
        <v>0.03</v>
      </c>
      <c r="CY24">
        <f>AB24</f>
        <v>415.76</v>
      </c>
      <c r="CZ24">
        <f>AF24</f>
        <v>31.26</v>
      </c>
      <c r="DA24">
        <f>AJ24</f>
        <v>13.3</v>
      </c>
      <c r="DB24">
        <v>0</v>
      </c>
    </row>
    <row r="25" spans="1:106" x14ac:dyDescent="0.35">
      <c r="A25">
        <f>ROW(Source!A31)</f>
        <v>31</v>
      </c>
      <c r="B25">
        <v>45348361</v>
      </c>
      <c r="C25">
        <v>45348481</v>
      </c>
      <c r="D25">
        <v>36883554</v>
      </c>
      <c r="E25">
        <v>1</v>
      </c>
      <c r="F25">
        <v>1</v>
      </c>
      <c r="G25">
        <v>1</v>
      </c>
      <c r="H25">
        <v>2</v>
      </c>
      <c r="I25" t="s">
        <v>230</v>
      </c>
      <c r="J25" t="s">
        <v>231</v>
      </c>
      <c r="K25" t="s">
        <v>232</v>
      </c>
      <c r="L25">
        <v>1368</v>
      </c>
      <c r="N25">
        <v>1011</v>
      </c>
      <c r="O25" t="s">
        <v>233</v>
      </c>
      <c r="P25" t="s">
        <v>233</v>
      </c>
      <c r="Q25">
        <v>1</v>
      </c>
      <c r="W25">
        <v>0</v>
      </c>
      <c r="X25">
        <v>1372534845</v>
      </c>
      <c r="Y25">
        <v>2.5000000000000001E-2</v>
      </c>
      <c r="AA25">
        <v>0</v>
      </c>
      <c r="AB25">
        <v>749.09</v>
      </c>
      <c r="AC25">
        <v>321.77999999999997</v>
      </c>
      <c r="AD25">
        <v>0</v>
      </c>
      <c r="AE25">
        <v>0</v>
      </c>
      <c r="AF25">
        <v>65.709999999999994</v>
      </c>
      <c r="AG25">
        <v>11.6</v>
      </c>
      <c r="AH25">
        <v>0</v>
      </c>
      <c r="AI25">
        <v>1</v>
      </c>
      <c r="AJ25">
        <v>11.4</v>
      </c>
      <c r="AK25">
        <v>27.74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5</v>
      </c>
      <c r="AT25">
        <v>0.02</v>
      </c>
      <c r="AU25" t="s">
        <v>17</v>
      </c>
      <c r="AV25">
        <v>0</v>
      </c>
      <c r="AW25">
        <v>2</v>
      </c>
      <c r="AX25">
        <v>45348491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Y25*Source!I31</f>
        <v>0.06</v>
      </c>
      <c r="CY25">
        <f>AB25</f>
        <v>749.09</v>
      </c>
      <c r="CZ25">
        <f>AF25</f>
        <v>65.709999999999994</v>
      </c>
      <c r="DA25">
        <f>AJ25</f>
        <v>11.4</v>
      </c>
      <c r="DB25">
        <v>0</v>
      </c>
    </row>
    <row r="26" spans="1:106" x14ac:dyDescent="0.35">
      <c r="A26">
        <f>ROW(Source!A31)</f>
        <v>31</v>
      </c>
      <c r="B26">
        <v>45348361</v>
      </c>
      <c r="C26">
        <v>45348481</v>
      </c>
      <c r="D26">
        <v>36805524</v>
      </c>
      <c r="E26">
        <v>1</v>
      </c>
      <c r="F26">
        <v>1</v>
      </c>
      <c r="G26">
        <v>1</v>
      </c>
      <c r="H26">
        <v>3</v>
      </c>
      <c r="I26" t="s">
        <v>244</v>
      </c>
      <c r="J26" t="s">
        <v>245</v>
      </c>
      <c r="K26" t="s">
        <v>246</v>
      </c>
      <c r="L26">
        <v>1346</v>
      </c>
      <c r="N26">
        <v>1009</v>
      </c>
      <c r="O26" t="s">
        <v>52</v>
      </c>
      <c r="P26" t="s">
        <v>52</v>
      </c>
      <c r="Q26">
        <v>1</v>
      </c>
      <c r="W26">
        <v>0</v>
      </c>
      <c r="X26">
        <v>813963326</v>
      </c>
      <c r="Y26">
        <v>0.2</v>
      </c>
      <c r="AA26">
        <v>45.14</v>
      </c>
      <c r="AB26">
        <v>0</v>
      </c>
      <c r="AC26">
        <v>0</v>
      </c>
      <c r="AD26">
        <v>0</v>
      </c>
      <c r="AE26">
        <v>1.82</v>
      </c>
      <c r="AF26">
        <v>0</v>
      </c>
      <c r="AG26">
        <v>0</v>
      </c>
      <c r="AH26">
        <v>0</v>
      </c>
      <c r="AI26">
        <v>24.8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5</v>
      </c>
      <c r="AT26">
        <v>0.2</v>
      </c>
      <c r="AU26" t="s">
        <v>5</v>
      </c>
      <c r="AV26">
        <v>0</v>
      </c>
      <c r="AW26">
        <v>2</v>
      </c>
      <c r="AX26">
        <v>45348492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Y26*Source!I31</f>
        <v>0.48</v>
      </c>
      <c r="CY26">
        <f>AA26</f>
        <v>45.14</v>
      </c>
      <c r="CZ26">
        <f>AE26</f>
        <v>1.82</v>
      </c>
      <c r="DA26">
        <f>AI26</f>
        <v>24.8</v>
      </c>
      <c r="DB26">
        <v>0</v>
      </c>
    </row>
    <row r="27" spans="1:106" x14ac:dyDescent="0.35">
      <c r="A27">
        <f>ROW(Source!A31)</f>
        <v>31</v>
      </c>
      <c r="B27">
        <v>45348361</v>
      </c>
      <c r="C27">
        <v>45348481</v>
      </c>
      <c r="D27">
        <v>36837698</v>
      </c>
      <c r="E27">
        <v>1</v>
      </c>
      <c r="F27">
        <v>1</v>
      </c>
      <c r="G27">
        <v>1</v>
      </c>
      <c r="H27">
        <v>3</v>
      </c>
      <c r="I27" t="s">
        <v>50</v>
      </c>
      <c r="J27" t="s">
        <v>53</v>
      </c>
      <c r="K27" t="s">
        <v>51</v>
      </c>
      <c r="L27">
        <v>1346</v>
      </c>
      <c r="N27">
        <v>1009</v>
      </c>
      <c r="O27" t="s">
        <v>52</v>
      </c>
      <c r="P27" t="s">
        <v>52</v>
      </c>
      <c r="Q27">
        <v>1</v>
      </c>
      <c r="W27">
        <v>0</v>
      </c>
      <c r="X27">
        <v>1453462043</v>
      </c>
      <c r="Y27">
        <v>20</v>
      </c>
      <c r="AA27">
        <v>106.99</v>
      </c>
      <c r="AB27">
        <v>0</v>
      </c>
      <c r="AC27">
        <v>0</v>
      </c>
      <c r="AD27">
        <v>0</v>
      </c>
      <c r="AE27">
        <v>15.09</v>
      </c>
      <c r="AF27">
        <v>0</v>
      </c>
      <c r="AG27">
        <v>0</v>
      </c>
      <c r="AH27">
        <v>0</v>
      </c>
      <c r="AI27">
        <v>7.09</v>
      </c>
      <c r="AJ27">
        <v>1</v>
      </c>
      <c r="AK27">
        <v>1</v>
      </c>
      <c r="AL27">
        <v>1</v>
      </c>
      <c r="AN27">
        <v>0</v>
      </c>
      <c r="AO27">
        <v>0</v>
      </c>
      <c r="AP27">
        <v>0</v>
      </c>
      <c r="AQ27">
        <v>0</v>
      </c>
      <c r="AR27">
        <v>0</v>
      </c>
      <c r="AS27" t="s">
        <v>5</v>
      </c>
      <c r="AT27">
        <v>20</v>
      </c>
      <c r="AU27" t="s">
        <v>5</v>
      </c>
      <c r="AV27">
        <v>0</v>
      </c>
      <c r="AW27">
        <v>1</v>
      </c>
      <c r="AX27">
        <v>-1</v>
      </c>
      <c r="AY27">
        <v>0</v>
      </c>
      <c r="AZ27">
        <v>0</v>
      </c>
      <c r="BA27" t="s">
        <v>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Y27*Source!I31</f>
        <v>48</v>
      </c>
      <c r="CY27">
        <f>AA27</f>
        <v>106.99</v>
      </c>
      <c r="CZ27">
        <f>AE27</f>
        <v>15.09</v>
      </c>
      <c r="DA27">
        <f>AI27</f>
        <v>7.09</v>
      </c>
      <c r="DB27">
        <v>0</v>
      </c>
    </row>
    <row r="28" spans="1:106" x14ac:dyDescent="0.35">
      <c r="A28">
        <f>ROW(Source!A33)</f>
        <v>33</v>
      </c>
      <c r="B28">
        <v>45348361</v>
      </c>
      <c r="C28">
        <v>45348596</v>
      </c>
      <c r="D28">
        <v>37070202</v>
      </c>
      <c r="E28">
        <v>1</v>
      </c>
      <c r="F28">
        <v>1</v>
      </c>
      <c r="G28">
        <v>1</v>
      </c>
      <c r="H28">
        <v>1</v>
      </c>
      <c r="I28" t="s">
        <v>264</v>
      </c>
      <c r="J28" t="s">
        <v>5</v>
      </c>
      <c r="K28" t="s">
        <v>265</v>
      </c>
      <c r="L28">
        <v>1191</v>
      </c>
      <c r="N28">
        <v>1013</v>
      </c>
      <c r="O28" t="s">
        <v>227</v>
      </c>
      <c r="P28" t="s">
        <v>227</v>
      </c>
      <c r="Q28">
        <v>1</v>
      </c>
      <c r="W28">
        <v>0</v>
      </c>
      <c r="X28">
        <v>1983201532</v>
      </c>
      <c r="Y28">
        <v>13.788499999999999</v>
      </c>
      <c r="AA28">
        <v>0</v>
      </c>
      <c r="AB28">
        <v>0</v>
      </c>
      <c r="AC28">
        <v>0</v>
      </c>
      <c r="AD28">
        <v>9.51</v>
      </c>
      <c r="AE28">
        <v>0</v>
      </c>
      <c r="AF28">
        <v>0</v>
      </c>
      <c r="AG28">
        <v>0</v>
      </c>
      <c r="AH28">
        <v>9.51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1</v>
      </c>
      <c r="AQ28">
        <v>0</v>
      </c>
      <c r="AR28">
        <v>0</v>
      </c>
      <c r="AS28" t="s">
        <v>5</v>
      </c>
      <c r="AT28">
        <v>11.99</v>
      </c>
      <c r="AU28" t="s">
        <v>18</v>
      </c>
      <c r="AV28">
        <v>1</v>
      </c>
      <c r="AW28">
        <v>2</v>
      </c>
      <c r="AX28">
        <v>45348597</v>
      </c>
      <c r="AY28">
        <v>1</v>
      </c>
      <c r="AZ28">
        <v>0</v>
      </c>
      <c r="BA28">
        <v>28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33.092399999999998</v>
      </c>
      <c r="CY28">
        <f>AD28</f>
        <v>9.51</v>
      </c>
      <c r="CZ28">
        <f>AH28</f>
        <v>9.51</v>
      </c>
      <c r="DA28">
        <f>AL28</f>
        <v>1</v>
      </c>
      <c r="DB28">
        <v>0</v>
      </c>
    </row>
    <row r="29" spans="1:106" x14ac:dyDescent="0.35">
      <c r="A29">
        <f>ROW(Source!A33)</f>
        <v>33</v>
      </c>
      <c r="B29">
        <v>45348361</v>
      </c>
      <c r="C29">
        <v>45348596</v>
      </c>
      <c r="D29">
        <v>37064876</v>
      </c>
      <c r="E29">
        <v>1</v>
      </c>
      <c r="F29">
        <v>1</v>
      </c>
      <c r="G29">
        <v>1</v>
      </c>
      <c r="H29">
        <v>1</v>
      </c>
      <c r="I29" t="s">
        <v>228</v>
      </c>
      <c r="J29" t="s">
        <v>5</v>
      </c>
      <c r="K29" t="s">
        <v>229</v>
      </c>
      <c r="L29">
        <v>1191</v>
      </c>
      <c r="N29">
        <v>1013</v>
      </c>
      <c r="O29" t="s">
        <v>227</v>
      </c>
      <c r="P29" t="s">
        <v>227</v>
      </c>
      <c r="Q29">
        <v>1</v>
      </c>
      <c r="W29">
        <v>0</v>
      </c>
      <c r="X29">
        <v>-1417349443</v>
      </c>
      <c r="Y29">
        <v>0.04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5</v>
      </c>
      <c r="AT29">
        <v>0.04</v>
      </c>
      <c r="AU29" t="s">
        <v>5</v>
      </c>
      <c r="AV29">
        <v>2</v>
      </c>
      <c r="AW29">
        <v>2</v>
      </c>
      <c r="AX29">
        <v>45348598</v>
      </c>
      <c r="AY29">
        <v>1</v>
      </c>
      <c r="AZ29">
        <v>2048</v>
      </c>
      <c r="BA29">
        <v>29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9.6000000000000002E-2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35">
      <c r="A30">
        <f>ROW(Source!A33)</f>
        <v>33</v>
      </c>
      <c r="B30">
        <v>45348361</v>
      </c>
      <c r="C30">
        <v>45348596</v>
      </c>
      <c r="D30">
        <v>36882452</v>
      </c>
      <c r="E30">
        <v>1</v>
      </c>
      <c r="F30">
        <v>1</v>
      </c>
      <c r="G30">
        <v>1</v>
      </c>
      <c r="H30">
        <v>2</v>
      </c>
      <c r="I30" t="s">
        <v>241</v>
      </c>
      <c r="J30" t="s">
        <v>242</v>
      </c>
      <c r="K30" t="s">
        <v>243</v>
      </c>
      <c r="L30">
        <v>1368</v>
      </c>
      <c r="N30">
        <v>1011</v>
      </c>
      <c r="O30" t="s">
        <v>233</v>
      </c>
      <c r="P30" t="s">
        <v>233</v>
      </c>
      <c r="Q30">
        <v>1</v>
      </c>
      <c r="W30">
        <v>0</v>
      </c>
      <c r="X30">
        <v>1188625873</v>
      </c>
      <c r="Y30">
        <v>1.2500000000000001E-2</v>
      </c>
      <c r="AA30">
        <v>0</v>
      </c>
      <c r="AB30">
        <v>415.76</v>
      </c>
      <c r="AC30">
        <v>374.49</v>
      </c>
      <c r="AD30">
        <v>0</v>
      </c>
      <c r="AE30">
        <v>0</v>
      </c>
      <c r="AF30">
        <v>31.26</v>
      </c>
      <c r="AG30">
        <v>13.5</v>
      </c>
      <c r="AH30">
        <v>0</v>
      </c>
      <c r="AI30">
        <v>1</v>
      </c>
      <c r="AJ30">
        <v>13.3</v>
      </c>
      <c r="AK30">
        <v>27.74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5</v>
      </c>
      <c r="AT30">
        <v>0.01</v>
      </c>
      <c r="AU30" t="s">
        <v>17</v>
      </c>
      <c r="AV30">
        <v>0</v>
      </c>
      <c r="AW30">
        <v>2</v>
      </c>
      <c r="AX30">
        <v>45348599</v>
      </c>
      <c r="AY30">
        <v>1</v>
      </c>
      <c r="AZ30">
        <v>0</v>
      </c>
      <c r="BA30">
        <v>30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0.03</v>
      </c>
      <c r="CY30">
        <f>AB30</f>
        <v>415.76</v>
      </c>
      <c r="CZ30">
        <f>AF30</f>
        <v>31.26</v>
      </c>
      <c r="DA30">
        <f>AJ30</f>
        <v>13.3</v>
      </c>
      <c r="DB30">
        <v>0</v>
      </c>
    </row>
    <row r="31" spans="1:106" x14ac:dyDescent="0.35">
      <c r="A31">
        <f>ROW(Source!A33)</f>
        <v>33</v>
      </c>
      <c r="B31">
        <v>45348361</v>
      </c>
      <c r="C31">
        <v>45348596</v>
      </c>
      <c r="D31">
        <v>36883554</v>
      </c>
      <c r="E31">
        <v>1</v>
      </c>
      <c r="F31">
        <v>1</v>
      </c>
      <c r="G31">
        <v>1</v>
      </c>
      <c r="H31">
        <v>2</v>
      </c>
      <c r="I31" t="s">
        <v>230</v>
      </c>
      <c r="J31" t="s">
        <v>231</v>
      </c>
      <c r="K31" t="s">
        <v>232</v>
      </c>
      <c r="L31">
        <v>1368</v>
      </c>
      <c r="N31">
        <v>1011</v>
      </c>
      <c r="O31" t="s">
        <v>233</v>
      </c>
      <c r="P31" t="s">
        <v>233</v>
      </c>
      <c r="Q31">
        <v>1</v>
      </c>
      <c r="W31">
        <v>0</v>
      </c>
      <c r="X31">
        <v>1372534845</v>
      </c>
      <c r="Y31">
        <v>3.7499999999999999E-2</v>
      </c>
      <c r="AA31">
        <v>0</v>
      </c>
      <c r="AB31">
        <v>749.09</v>
      </c>
      <c r="AC31">
        <v>321.77999999999997</v>
      </c>
      <c r="AD31">
        <v>0</v>
      </c>
      <c r="AE31">
        <v>0</v>
      </c>
      <c r="AF31">
        <v>65.709999999999994</v>
      </c>
      <c r="AG31">
        <v>11.6</v>
      </c>
      <c r="AH31">
        <v>0</v>
      </c>
      <c r="AI31">
        <v>1</v>
      </c>
      <c r="AJ31">
        <v>11.4</v>
      </c>
      <c r="AK31">
        <v>27.74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5</v>
      </c>
      <c r="AT31">
        <v>0.03</v>
      </c>
      <c r="AU31" t="s">
        <v>17</v>
      </c>
      <c r="AV31">
        <v>0</v>
      </c>
      <c r="AW31">
        <v>2</v>
      </c>
      <c r="AX31">
        <v>45348600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0.09</v>
      </c>
      <c r="CY31">
        <f>AB31</f>
        <v>749.09</v>
      </c>
      <c r="CZ31">
        <f>AF31</f>
        <v>65.709999999999994</v>
      </c>
      <c r="DA31">
        <f>AJ31</f>
        <v>11.4</v>
      </c>
      <c r="DB31">
        <v>0</v>
      </c>
    </row>
    <row r="32" spans="1:106" x14ac:dyDescent="0.35">
      <c r="A32">
        <f>ROW(Source!A33)</f>
        <v>33</v>
      </c>
      <c r="B32">
        <v>45348361</v>
      </c>
      <c r="C32">
        <v>45348596</v>
      </c>
      <c r="D32">
        <v>36805188</v>
      </c>
      <c r="E32">
        <v>1</v>
      </c>
      <c r="F32">
        <v>1</v>
      </c>
      <c r="G32">
        <v>1</v>
      </c>
      <c r="H32">
        <v>3</v>
      </c>
      <c r="I32" t="s">
        <v>266</v>
      </c>
      <c r="J32" t="s">
        <v>267</v>
      </c>
      <c r="K32" t="s">
        <v>268</v>
      </c>
      <c r="L32">
        <v>1327</v>
      </c>
      <c r="N32">
        <v>1005</v>
      </c>
      <c r="O32" t="s">
        <v>39</v>
      </c>
      <c r="P32" t="s">
        <v>39</v>
      </c>
      <c r="Q32">
        <v>1</v>
      </c>
      <c r="W32">
        <v>0</v>
      </c>
      <c r="X32">
        <v>-1987926685</v>
      </c>
      <c r="Y32">
        <v>4.4000000000000004</v>
      </c>
      <c r="AA32">
        <v>247.33</v>
      </c>
      <c r="AB32">
        <v>0</v>
      </c>
      <c r="AC32">
        <v>0</v>
      </c>
      <c r="AD32">
        <v>0</v>
      </c>
      <c r="AE32">
        <v>72.319999999999993</v>
      </c>
      <c r="AF32">
        <v>0</v>
      </c>
      <c r="AG32">
        <v>0</v>
      </c>
      <c r="AH32">
        <v>0</v>
      </c>
      <c r="AI32">
        <v>3.42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5</v>
      </c>
      <c r="AT32">
        <v>4.4000000000000004</v>
      </c>
      <c r="AU32" t="s">
        <v>5</v>
      </c>
      <c r="AV32">
        <v>0</v>
      </c>
      <c r="AW32">
        <v>2</v>
      </c>
      <c r="AX32">
        <v>45348601</v>
      </c>
      <c r="AY32">
        <v>1</v>
      </c>
      <c r="AZ32">
        <v>0</v>
      </c>
      <c r="BA32">
        <v>32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10.56</v>
      </c>
      <c r="CY32">
        <f>AA32</f>
        <v>247.33</v>
      </c>
      <c r="CZ32">
        <f>AE32</f>
        <v>72.319999999999993</v>
      </c>
      <c r="DA32">
        <f>AI32</f>
        <v>3.42</v>
      </c>
      <c r="DB32">
        <v>0</v>
      </c>
    </row>
    <row r="33" spans="1:106" x14ac:dyDescent="0.35">
      <c r="A33">
        <f>ROW(Source!A33)</f>
        <v>33</v>
      </c>
      <c r="B33">
        <v>45348361</v>
      </c>
      <c r="C33">
        <v>45348596</v>
      </c>
      <c r="D33">
        <v>36805524</v>
      </c>
      <c r="E33">
        <v>1</v>
      </c>
      <c r="F33">
        <v>1</v>
      </c>
      <c r="G33">
        <v>1</v>
      </c>
      <c r="H33">
        <v>3</v>
      </c>
      <c r="I33" t="s">
        <v>244</v>
      </c>
      <c r="J33" t="s">
        <v>245</v>
      </c>
      <c r="K33" t="s">
        <v>246</v>
      </c>
      <c r="L33">
        <v>1346</v>
      </c>
      <c r="N33">
        <v>1009</v>
      </c>
      <c r="O33" t="s">
        <v>52</v>
      </c>
      <c r="P33" t="s">
        <v>52</v>
      </c>
      <c r="Q33">
        <v>1</v>
      </c>
      <c r="W33">
        <v>0</v>
      </c>
      <c r="X33">
        <v>813963326</v>
      </c>
      <c r="Y33">
        <v>0.15</v>
      </c>
      <c r="AA33">
        <v>45.14</v>
      </c>
      <c r="AB33">
        <v>0</v>
      </c>
      <c r="AC33">
        <v>0</v>
      </c>
      <c r="AD33">
        <v>0</v>
      </c>
      <c r="AE33">
        <v>1.82</v>
      </c>
      <c r="AF33">
        <v>0</v>
      </c>
      <c r="AG33">
        <v>0</v>
      </c>
      <c r="AH33">
        <v>0</v>
      </c>
      <c r="AI33">
        <v>24.8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5</v>
      </c>
      <c r="AT33">
        <v>0.15</v>
      </c>
      <c r="AU33" t="s">
        <v>5</v>
      </c>
      <c r="AV33">
        <v>0</v>
      </c>
      <c r="AW33">
        <v>2</v>
      </c>
      <c r="AX33">
        <v>45348602</v>
      </c>
      <c r="AY33">
        <v>1</v>
      </c>
      <c r="AZ33">
        <v>0</v>
      </c>
      <c r="BA33">
        <v>33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Y33*Source!I33</f>
        <v>0.36</v>
      </c>
      <c r="CY33">
        <f>AA33</f>
        <v>45.14</v>
      </c>
      <c r="CZ33">
        <f>AE33</f>
        <v>1.82</v>
      </c>
      <c r="DA33">
        <f>AI33</f>
        <v>24.8</v>
      </c>
      <c r="DB33">
        <v>0</v>
      </c>
    </row>
    <row r="34" spans="1:106" x14ac:dyDescent="0.35">
      <c r="A34">
        <f>ROW(Source!A33)</f>
        <v>33</v>
      </c>
      <c r="B34">
        <v>45348361</v>
      </c>
      <c r="C34">
        <v>45348596</v>
      </c>
      <c r="D34">
        <v>36839214</v>
      </c>
      <c r="E34">
        <v>1</v>
      </c>
      <c r="F34">
        <v>1</v>
      </c>
      <c r="G34">
        <v>1</v>
      </c>
      <c r="H34">
        <v>3</v>
      </c>
      <c r="I34" t="s">
        <v>269</v>
      </c>
      <c r="J34" t="s">
        <v>270</v>
      </c>
      <c r="K34" t="s">
        <v>271</v>
      </c>
      <c r="L34">
        <v>1348</v>
      </c>
      <c r="N34">
        <v>1009</v>
      </c>
      <c r="O34" t="s">
        <v>34</v>
      </c>
      <c r="P34" t="s">
        <v>34</v>
      </c>
      <c r="Q34">
        <v>1000</v>
      </c>
      <c r="W34">
        <v>0</v>
      </c>
      <c r="X34">
        <v>1851784219</v>
      </c>
      <c r="Y34">
        <v>2.9000000000000001E-2</v>
      </c>
      <c r="AA34">
        <v>14260.62</v>
      </c>
      <c r="AB34">
        <v>0</v>
      </c>
      <c r="AC34">
        <v>0</v>
      </c>
      <c r="AD34">
        <v>0</v>
      </c>
      <c r="AE34">
        <v>2898.5</v>
      </c>
      <c r="AF34">
        <v>0</v>
      </c>
      <c r="AG34">
        <v>0</v>
      </c>
      <c r="AH34">
        <v>0</v>
      </c>
      <c r="AI34">
        <v>4.92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5</v>
      </c>
      <c r="AT34">
        <v>2.9000000000000001E-2</v>
      </c>
      <c r="AU34" t="s">
        <v>5</v>
      </c>
      <c r="AV34">
        <v>0</v>
      </c>
      <c r="AW34">
        <v>2</v>
      </c>
      <c r="AX34">
        <v>45348603</v>
      </c>
      <c r="AY34">
        <v>1</v>
      </c>
      <c r="AZ34">
        <v>0</v>
      </c>
      <c r="BA34">
        <v>34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Y34*Source!I33</f>
        <v>6.9599999999999995E-2</v>
      </c>
      <c r="CY34">
        <f>AA34</f>
        <v>14260.62</v>
      </c>
      <c r="CZ34">
        <f>AE34</f>
        <v>2898.5</v>
      </c>
      <c r="DA34">
        <f>AI34</f>
        <v>4.92</v>
      </c>
      <c r="DB34">
        <v>0</v>
      </c>
    </row>
    <row r="35" spans="1:106" x14ac:dyDescent="0.35">
      <c r="A35">
        <f>ROW(Source!A34)</f>
        <v>34</v>
      </c>
      <c r="B35">
        <v>45348361</v>
      </c>
      <c r="C35">
        <v>45348611</v>
      </c>
      <c r="D35">
        <v>37069580</v>
      </c>
      <c r="E35">
        <v>1</v>
      </c>
      <c r="F35">
        <v>1</v>
      </c>
      <c r="G35">
        <v>1</v>
      </c>
      <c r="H35">
        <v>1</v>
      </c>
      <c r="I35" t="s">
        <v>225</v>
      </c>
      <c r="J35" t="s">
        <v>5</v>
      </c>
      <c r="K35" t="s">
        <v>226</v>
      </c>
      <c r="L35">
        <v>1191</v>
      </c>
      <c r="N35">
        <v>1013</v>
      </c>
      <c r="O35" t="s">
        <v>227</v>
      </c>
      <c r="P35" t="s">
        <v>227</v>
      </c>
      <c r="Q35">
        <v>1</v>
      </c>
      <c r="W35">
        <v>0</v>
      </c>
      <c r="X35">
        <v>1010519658</v>
      </c>
      <c r="Y35">
        <v>28.07</v>
      </c>
      <c r="AA35">
        <v>0</v>
      </c>
      <c r="AB35">
        <v>0</v>
      </c>
      <c r="AC35">
        <v>0</v>
      </c>
      <c r="AD35">
        <v>8.64</v>
      </c>
      <c r="AE35">
        <v>0</v>
      </c>
      <c r="AF35">
        <v>0</v>
      </c>
      <c r="AG35">
        <v>0</v>
      </c>
      <c r="AH35">
        <v>8.64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5</v>
      </c>
      <c r="AT35">
        <v>28.07</v>
      </c>
      <c r="AU35" t="s">
        <v>5</v>
      </c>
      <c r="AV35">
        <v>1</v>
      </c>
      <c r="AW35">
        <v>2</v>
      </c>
      <c r="AX35">
        <v>45348612</v>
      </c>
      <c r="AY35">
        <v>1</v>
      </c>
      <c r="AZ35">
        <v>0</v>
      </c>
      <c r="BA35">
        <v>35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1085.7475999999999</v>
      </c>
      <c r="CY35">
        <f>AD35</f>
        <v>8.64</v>
      </c>
      <c r="CZ35">
        <f>AH35</f>
        <v>8.64</v>
      </c>
      <c r="DA35">
        <f>AL35</f>
        <v>1</v>
      </c>
      <c r="DB35">
        <v>0</v>
      </c>
    </row>
    <row r="36" spans="1:106" x14ac:dyDescent="0.35">
      <c r="A36">
        <f>ROW(Source!A34)</f>
        <v>34</v>
      </c>
      <c r="B36">
        <v>45348361</v>
      </c>
      <c r="C36">
        <v>45348611</v>
      </c>
      <c r="D36">
        <v>37064876</v>
      </c>
      <c r="E36">
        <v>1</v>
      </c>
      <c r="F36">
        <v>1</v>
      </c>
      <c r="G36">
        <v>1</v>
      </c>
      <c r="H36">
        <v>1</v>
      </c>
      <c r="I36" t="s">
        <v>228</v>
      </c>
      <c r="J36" t="s">
        <v>5</v>
      </c>
      <c r="K36" t="s">
        <v>229</v>
      </c>
      <c r="L36">
        <v>1191</v>
      </c>
      <c r="N36">
        <v>1013</v>
      </c>
      <c r="O36" t="s">
        <v>227</v>
      </c>
      <c r="P36" t="s">
        <v>227</v>
      </c>
      <c r="Q36">
        <v>1</v>
      </c>
      <c r="W36">
        <v>0</v>
      </c>
      <c r="X36">
        <v>-1417349443</v>
      </c>
      <c r="Y36">
        <v>0.1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5</v>
      </c>
      <c r="AT36">
        <v>0.1</v>
      </c>
      <c r="AU36" t="s">
        <v>5</v>
      </c>
      <c r="AV36">
        <v>2</v>
      </c>
      <c r="AW36">
        <v>2</v>
      </c>
      <c r="AX36">
        <v>45348613</v>
      </c>
      <c r="AY36">
        <v>1</v>
      </c>
      <c r="AZ36">
        <v>0</v>
      </c>
      <c r="BA36">
        <v>36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3.8680000000000003</v>
      </c>
      <c r="CY36">
        <f>AD36</f>
        <v>0</v>
      </c>
      <c r="CZ36">
        <f>AH36</f>
        <v>0</v>
      </c>
      <c r="DA36">
        <f>AL36</f>
        <v>1</v>
      </c>
      <c r="DB36">
        <v>0</v>
      </c>
    </row>
    <row r="37" spans="1:106" x14ac:dyDescent="0.35">
      <c r="A37">
        <f>ROW(Source!A34)</f>
        <v>34</v>
      </c>
      <c r="B37">
        <v>45348361</v>
      </c>
      <c r="C37">
        <v>45348611</v>
      </c>
      <c r="D37">
        <v>36882452</v>
      </c>
      <c r="E37">
        <v>1</v>
      </c>
      <c r="F37">
        <v>1</v>
      </c>
      <c r="G37">
        <v>1</v>
      </c>
      <c r="H37">
        <v>2</v>
      </c>
      <c r="I37" t="s">
        <v>241</v>
      </c>
      <c r="J37" t="s">
        <v>242</v>
      </c>
      <c r="K37" t="s">
        <v>243</v>
      </c>
      <c r="L37">
        <v>1368</v>
      </c>
      <c r="N37">
        <v>1011</v>
      </c>
      <c r="O37" t="s">
        <v>233</v>
      </c>
      <c r="P37" t="s">
        <v>233</v>
      </c>
      <c r="Q37">
        <v>1</v>
      </c>
      <c r="W37">
        <v>0</v>
      </c>
      <c r="X37">
        <v>1188625873</v>
      </c>
      <c r="Y37">
        <v>0.1</v>
      </c>
      <c r="AA37">
        <v>0</v>
      </c>
      <c r="AB37">
        <v>415.76</v>
      </c>
      <c r="AC37">
        <v>374.49</v>
      </c>
      <c r="AD37">
        <v>0</v>
      </c>
      <c r="AE37">
        <v>0</v>
      </c>
      <c r="AF37">
        <v>31.26</v>
      </c>
      <c r="AG37">
        <v>13.5</v>
      </c>
      <c r="AH37">
        <v>0</v>
      </c>
      <c r="AI37">
        <v>1</v>
      </c>
      <c r="AJ37">
        <v>13.3</v>
      </c>
      <c r="AK37">
        <v>27.74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5</v>
      </c>
      <c r="AT37">
        <v>0.1</v>
      </c>
      <c r="AU37" t="s">
        <v>5</v>
      </c>
      <c r="AV37">
        <v>0</v>
      </c>
      <c r="AW37">
        <v>2</v>
      </c>
      <c r="AX37">
        <v>45348614</v>
      </c>
      <c r="AY37">
        <v>1</v>
      </c>
      <c r="AZ37">
        <v>0</v>
      </c>
      <c r="BA37">
        <v>37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3.8680000000000003</v>
      </c>
      <c r="CY37">
        <f>AB37</f>
        <v>415.76</v>
      </c>
      <c r="CZ37">
        <f>AF37</f>
        <v>31.26</v>
      </c>
      <c r="DA37">
        <f>AJ37</f>
        <v>13.3</v>
      </c>
      <c r="DB37">
        <v>0</v>
      </c>
    </row>
    <row r="38" spans="1:106" x14ac:dyDescent="0.35">
      <c r="A38">
        <f>ROW(Source!A34)</f>
        <v>34</v>
      </c>
      <c r="B38">
        <v>45348361</v>
      </c>
      <c r="C38">
        <v>45348611</v>
      </c>
      <c r="D38">
        <v>36801792</v>
      </c>
      <c r="E38">
        <v>1</v>
      </c>
      <c r="F38">
        <v>1</v>
      </c>
      <c r="G38">
        <v>1</v>
      </c>
      <c r="H38">
        <v>3</v>
      </c>
      <c r="I38" t="s">
        <v>272</v>
      </c>
      <c r="J38" t="s">
        <v>273</v>
      </c>
      <c r="K38" t="s">
        <v>274</v>
      </c>
      <c r="L38">
        <v>1339</v>
      </c>
      <c r="N38">
        <v>1007</v>
      </c>
      <c r="O38" t="s">
        <v>29</v>
      </c>
      <c r="P38" t="s">
        <v>29</v>
      </c>
      <c r="Q38">
        <v>1</v>
      </c>
      <c r="W38">
        <v>0</v>
      </c>
      <c r="X38">
        <v>-1660354250</v>
      </c>
      <c r="Y38">
        <v>0.01</v>
      </c>
      <c r="AA38">
        <v>25.45</v>
      </c>
      <c r="AB38">
        <v>0</v>
      </c>
      <c r="AC38">
        <v>0</v>
      </c>
      <c r="AD38">
        <v>0</v>
      </c>
      <c r="AE38">
        <v>2.44</v>
      </c>
      <c r="AF38">
        <v>0</v>
      </c>
      <c r="AG38">
        <v>0</v>
      </c>
      <c r="AH38">
        <v>0</v>
      </c>
      <c r="AI38">
        <v>10.43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5</v>
      </c>
      <c r="AT38">
        <v>0.01</v>
      </c>
      <c r="AU38" t="s">
        <v>5</v>
      </c>
      <c r="AV38">
        <v>0</v>
      </c>
      <c r="AW38">
        <v>2</v>
      </c>
      <c r="AX38">
        <v>45348615</v>
      </c>
      <c r="AY38">
        <v>1</v>
      </c>
      <c r="AZ38">
        <v>0</v>
      </c>
      <c r="BA38">
        <v>38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0.38680000000000003</v>
      </c>
      <c r="CY38">
        <f>AA38</f>
        <v>25.45</v>
      </c>
      <c r="CZ38">
        <f>AE38</f>
        <v>2.44</v>
      </c>
      <c r="DA38">
        <f>AI38</f>
        <v>10.43</v>
      </c>
      <c r="DB38">
        <v>0</v>
      </c>
    </row>
    <row r="39" spans="1:106" x14ac:dyDescent="0.35">
      <c r="A39">
        <f>ROW(Source!A34)</f>
        <v>34</v>
      </c>
      <c r="B39">
        <v>45348361</v>
      </c>
      <c r="C39">
        <v>45348611</v>
      </c>
      <c r="D39">
        <v>36807381</v>
      </c>
      <c r="E39">
        <v>1</v>
      </c>
      <c r="F39">
        <v>1</v>
      </c>
      <c r="G39">
        <v>1</v>
      </c>
      <c r="H39">
        <v>3</v>
      </c>
      <c r="I39" t="s">
        <v>258</v>
      </c>
      <c r="J39" t="s">
        <v>259</v>
      </c>
      <c r="K39" t="s">
        <v>260</v>
      </c>
      <c r="L39">
        <v>1339</v>
      </c>
      <c r="N39">
        <v>1007</v>
      </c>
      <c r="O39" t="s">
        <v>29</v>
      </c>
      <c r="P39" t="s">
        <v>29</v>
      </c>
      <c r="Q39">
        <v>1</v>
      </c>
      <c r="W39">
        <v>0</v>
      </c>
      <c r="X39">
        <v>-1001479081</v>
      </c>
      <c r="Y39">
        <v>3.4000000000000002E-2</v>
      </c>
      <c r="AA39">
        <v>3102.28</v>
      </c>
      <c r="AB39">
        <v>0</v>
      </c>
      <c r="AC39">
        <v>0</v>
      </c>
      <c r="AD39">
        <v>0</v>
      </c>
      <c r="AE39">
        <v>517.91</v>
      </c>
      <c r="AF39">
        <v>0</v>
      </c>
      <c r="AG39">
        <v>0</v>
      </c>
      <c r="AH39">
        <v>0</v>
      </c>
      <c r="AI39">
        <v>5.99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5</v>
      </c>
      <c r="AT39">
        <v>3.4000000000000002E-2</v>
      </c>
      <c r="AU39" t="s">
        <v>5</v>
      </c>
      <c r="AV39">
        <v>0</v>
      </c>
      <c r="AW39">
        <v>2</v>
      </c>
      <c r="AX39">
        <v>45348616</v>
      </c>
      <c r="AY39">
        <v>1</v>
      </c>
      <c r="AZ39">
        <v>0</v>
      </c>
      <c r="BA39">
        <v>39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1.3151200000000001</v>
      </c>
      <c r="CY39">
        <f>AA39</f>
        <v>3102.28</v>
      </c>
      <c r="CZ39">
        <f>AE39</f>
        <v>517.91</v>
      </c>
      <c r="DA39">
        <f>AI39</f>
        <v>5.99</v>
      </c>
      <c r="DB39">
        <v>0</v>
      </c>
    </row>
    <row r="40" spans="1:106" x14ac:dyDescent="0.35">
      <c r="A40">
        <f>ROW(Source!A35)</f>
        <v>35</v>
      </c>
      <c r="B40">
        <v>45348361</v>
      </c>
      <c r="C40">
        <v>45348617</v>
      </c>
      <c r="D40">
        <v>37071037</v>
      </c>
      <c r="E40">
        <v>1</v>
      </c>
      <c r="F40">
        <v>1</v>
      </c>
      <c r="G40">
        <v>1</v>
      </c>
      <c r="H40">
        <v>1</v>
      </c>
      <c r="I40" t="s">
        <v>239</v>
      </c>
      <c r="J40" t="s">
        <v>5</v>
      </c>
      <c r="K40" t="s">
        <v>240</v>
      </c>
      <c r="L40">
        <v>1191</v>
      </c>
      <c r="N40">
        <v>1013</v>
      </c>
      <c r="O40" t="s">
        <v>227</v>
      </c>
      <c r="P40" t="s">
        <v>227</v>
      </c>
      <c r="Q40">
        <v>1</v>
      </c>
      <c r="W40">
        <v>0</v>
      </c>
      <c r="X40">
        <v>1069510174</v>
      </c>
      <c r="Y40">
        <v>18.767999999999997</v>
      </c>
      <c r="AA40">
        <v>0</v>
      </c>
      <c r="AB40">
        <v>0</v>
      </c>
      <c r="AC40">
        <v>0</v>
      </c>
      <c r="AD40">
        <v>9.6199999999999992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5</v>
      </c>
      <c r="AT40">
        <v>16.32</v>
      </c>
      <c r="AU40" t="s">
        <v>18</v>
      </c>
      <c r="AV40">
        <v>1</v>
      </c>
      <c r="AW40">
        <v>2</v>
      </c>
      <c r="AX40">
        <v>45348624</v>
      </c>
      <c r="AY40">
        <v>1</v>
      </c>
      <c r="AZ40">
        <v>0</v>
      </c>
      <c r="BA40">
        <v>40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725.94623999999988</v>
      </c>
      <c r="CY40">
        <f>AD40</f>
        <v>9.6199999999999992</v>
      </c>
      <c r="CZ40">
        <f>AH40</f>
        <v>9.6199999999999992</v>
      </c>
      <c r="DA40">
        <f>AL40</f>
        <v>1</v>
      </c>
      <c r="DB40">
        <v>0</v>
      </c>
    </row>
    <row r="41" spans="1:106" x14ac:dyDescent="0.35">
      <c r="A41">
        <f>ROW(Source!A35)</f>
        <v>35</v>
      </c>
      <c r="B41">
        <v>45348361</v>
      </c>
      <c r="C41">
        <v>45348617</v>
      </c>
      <c r="D41">
        <v>37064876</v>
      </c>
      <c r="E41">
        <v>1</v>
      </c>
      <c r="F41">
        <v>1</v>
      </c>
      <c r="G41">
        <v>1</v>
      </c>
      <c r="H41">
        <v>1</v>
      </c>
      <c r="I41" t="s">
        <v>228</v>
      </c>
      <c r="J41" t="s">
        <v>5</v>
      </c>
      <c r="K41" t="s">
        <v>229</v>
      </c>
      <c r="L41">
        <v>1191</v>
      </c>
      <c r="N41">
        <v>1013</v>
      </c>
      <c r="O41" t="s">
        <v>227</v>
      </c>
      <c r="P41" t="s">
        <v>227</v>
      </c>
      <c r="Q41">
        <v>1</v>
      </c>
      <c r="W41">
        <v>0</v>
      </c>
      <c r="X41">
        <v>-1417349443</v>
      </c>
      <c r="Y41">
        <v>0.03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5</v>
      </c>
      <c r="AT41">
        <v>0.03</v>
      </c>
      <c r="AU41" t="s">
        <v>5</v>
      </c>
      <c r="AV41">
        <v>2</v>
      </c>
      <c r="AW41">
        <v>2</v>
      </c>
      <c r="AX41">
        <v>45348625</v>
      </c>
      <c r="AY41">
        <v>1</v>
      </c>
      <c r="AZ41">
        <v>2048</v>
      </c>
      <c r="BA41">
        <v>41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1.1603999999999999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35">
      <c r="A42">
        <f>ROW(Source!A35)</f>
        <v>35</v>
      </c>
      <c r="B42">
        <v>45348361</v>
      </c>
      <c r="C42">
        <v>45348617</v>
      </c>
      <c r="D42">
        <v>36882452</v>
      </c>
      <c r="E42">
        <v>1</v>
      </c>
      <c r="F42">
        <v>1</v>
      </c>
      <c r="G42">
        <v>1</v>
      </c>
      <c r="H42">
        <v>2</v>
      </c>
      <c r="I42" t="s">
        <v>241</v>
      </c>
      <c r="J42" t="s">
        <v>242</v>
      </c>
      <c r="K42" t="s">
        <v>243</v>
      </c>
      <c r="L42">
        <v>1368</v>
      </c>
      <c r="N42">
        <v>1011</v>
      </c>
      <c r="O42" t="s">
        <v>233</v>
      </c>
      <c r="P42" t="s">
        <v>233</v>
      </c>
      <c r="Q42">
        <v>1</v>
      </c>
      <c r="W42">
        <v>0</v>
      </c>
      <c r="X42">
        <v>1188625873</v>
      </c>
      <c r="Y42">
        <v>1.2500000000000001E-2</v>
      </c>
      <c r="AA42">
        <v>0</v>
      </c>
      <c r="AB42">
        <v>415.76</v>
      </c>
      <c r="AC42">
        <v>374.49</v>
      </c>
      <c r="AD42">
        <v>0</v>
      </c>
      <c r="AE42">
        <v>0</v>
      </c>
      <c r="AF42">
        <v>31.26</v>
      </c>
      <c r="AG42">
        <v>13.5</v>
      </c>
      <c r="AH42">
        <v>0</v>
      </c>
      <c r="AI42">
        <v>1</v>
      </c>
      <c r="AJ42">
        <v>13.3</v>
      </c>
      <c r="AK42">
        <v>27.74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5</v>
      </c>
      <c r="AT42">
        <v>0.01</v>
      </c>
      <c r="AU42" t="s">
        <v>17</v>
      </c>
      <c r="AV42">
        <v>0</v>
      </c>
      <c r="AW42">
        <v>2</v>
      </c>
      <c r="AX42">
        <v>45348626</v>
      </c>
      <c r="AY42">
        <v>1</v>
      </c>
      <c r="AZ42">
        <v>0</v>
      </c>
      <c r="BA42">
        <v>42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0.48350000000000004</v>
      </c>
      <c r="CY42">
        <f>AB42</f>
        <v>415.76</v>
      </c>
      <c r="CZ42">
        <f>AF42</f>
        <v>31.26</v>
      </c>
      <c r="DA42">
        <f>AJ42</f>
        <v>13.3</v>
      </c>
      <c r="DB42">
        <v>0</v>
      </c>
    </row>
    <row r="43" spans="1:106" x14ac:dyDescent="0.35">
      <c r="A43">
        <f>ROW(Source!A35)</f>
        <v>35</v>
      </c>
      <c r="B43">
        <v>45348361</v>
      </c>
      <c r="C43">
        <v>45348617</v>
      </c>
      <c r="D43">
        <v>36883554</v>
      </c>
      <c r="E43">
        <v>1</v>
      </c>
      <c r="F43">
        <v>1</v>
      </c>
      <c r="G43">
        <v>1</v>
      </c>
      <c r="H43">
        <v>2</v>
      </c>
      <c r="I43" t="s">
        <v>230</v>
      </c>
      <c r="J43" t="s">
        <v>231</v>
      </c>
      <c r="K43" t="s">
        <v>232</v>
      </c>
      <c r="L43">
        <v>1368</v>
      </c>
      <c r="N43">
        <v>1011</v>
      </c>
      <c r="O43" t="s">
        <v>233</v>
      </c>
      <c r="P43" t="s">
        <v>233</v>
      </c>
      <c r="Q43">
        <v>1</v>
      </c>
      <c r="W43">
        <v>0</v>
      </c>
      <c r="X43">
        <v>1372534845</v>
      </c>
      <c r="Y43">
        <v>2.5000000000000001E-2</v>
      </c>
      <c r="AA43">
        <v>0</v>
      </c>
      <c r="AB43">
        <v>749.09</v>
      </c>
      <c r="AC43">
        <v>321.77999999999997</v>
      </c>
      <c r="AD43">
        <v>0</v>
      </c>
      <c r="AE43">
        <v>0</v>
      </c>
      <c r="AF43">
        <v>65.709999999999994</v>
      </c>
      <c r="AG43">
        <v>11.6</v>
      </c>
      <c r="AH43">
        <v>0</v>
      </c>
      <c r="AI43">
        <v>1</v>
      </c>
      <c r="AJ43">
        <v>11.4</v>
      </c>
      <c r="AK43">
        <v>27.74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5</v>
      </c>
      <c r="AT43">
        <v>0.02</v>
      </c>
      <c r="AU43" t="s">
        <v>17</v>
      </c>
      <c r="AV43">
        <v>0</v>
      </c>
      <c r="AW43">
        <v>2</v>
      </c>
      <c r="AX43">
        <v>45348627</v>
      </c>
      <c r="AY43">
        <v>1</v>
      </c>
      <c r="AZ43">
        <v>0</v>
      </c>
      <c r="BA43">
        <v>43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0.96700000000000008</v>
      </c>
      <c r="CY43">
        <f>AB43</f>
        <v>749.09</v>
      </c>
      <c r="CZ43">
        <f>AF43</f>
        <v>65.709999999999994</v>
      </c>
      <c r="DA43">
        <f>AJ43</f>
        <v>11.4</v>
      </c>
      <c r="DB43">
        <v>0</v>
      </c>
    </row>
    <row r="44" spans="1:106" x14ac:dyDescent="0.35">
      <c r="A44">
        <f>ROW(Source!A35)</f>
        <v>35</v>
      </c>
      <c r="B44">
        <v>45348361</v>
      </c>
      <c r="C44">
        <v>45348617</v>
      </c>
      <c r="D44">
        <v>36805524</v>
      </c>
      <c r="E44">
        <v>1</v>
      </c>
      <c r="F44">
        <v>1</v>
      </c>
      <c r="G44">
        <v>1</v>
      </c>
      <c r="H44">
        <v>3</v>
      </c>
      <c r="I44" t="s">
        <v>244</v>
      </c>
      <c r="J44" t="s">
        <v>245</v>
      </c>
      <c r="K44" t="s">
        <v>246</v>
      </c>
      <c r="L44">
        <v>1346</v>
      </c>
      <c r="N44">
        <v>1009</v>
      </c>
      <c r="O44" t="s">
        <v>52</v>
      </c>
      <c r="P44" t="s">
        <v>52</v>
      </c>
      <c r="Q44">
        <v>1</v>
      </c>
      <c r="W44">
        <v>0</v>
      </c>
      <c r="X44">
        <v>813963326</v>
      </c>
      <c r="Y44">
        <v>0.2</v>
      </c>
      <c r="AA44">
        <v>45.14</v>
      </c>
      <c r="AB44">
        <v>0</v>
      </c>
      <c r="AC44">
        <v>0</v>
      </c>
      <c r="AD44">
        <v>0</v>
      </c>
      <c r="AE44">
        <v>1.82</v>
      </c>
      <c r="AF44">
        <v>0</v>
      </c>
      <c r="AG44">
        <v>0</v>
      </c>
      <c r="AH44">
        <v>0</v>
      </c>
      <c r="AI44">
        <v>24.8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5</v>
      </c>
      <c r="AT44">
        <v>0.2</v>
      </c>
      <c r="AU44" t="s">
        <v>5</v>
      </c>
      <c r="AV44">
        <v>0</v>
      </c>
      <c r="AW44">
        <v>2</v>
      </c>
      <c r="AX44">
        <v>45348628</v>
      </c>
      <c r="AY44">
        <v>1</v>
      </c>
      <c r="AZ44">
        <v>0</v>
      </c>
      <c r="BA44">
        <v>44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7.7360000000000007</v>
      </c>
      <c r="CY44">
        <f>AA44</f>
        <v>45.14</v>
      </c>
      <c r="CZ44">
        <f>AE44</f>
        <v>1.82</v>
      </c>
      <c r="DA44">
        <f>AI44</f>
        <v>24.8</v>
      </c>
      <c r="DB44">
        <v>0</v>
      </c>
    </row>
    <row r="45" spans="1:106" x14ac:dyDescent="0.35">
      <c r="A45">
        <f>ROW(Source!A35)</f>
        <v>35</v>
      </c>
      <c r="B45">
        <v>45348361</v>
      </c>
      <c r="C45">
        <v>45348617</v>
      </c>
      <c r="D45">
        <v>36837698</v>
      </c>
      <c r="E45">
        <v>1</v>
      </c>
      <c r="F45">
        <v>1</v>
      </c>
      <c r="G45">
        <v>1</v>
      </c>
      <c r="H45">
        <v>3</v>
      </c>
      <c r="I45" t="s">
        <v>50</v>
      </c>
      <c r="J45" t="s">
        <v>53</v>
      </c>
      <c r="K45" t="s">
        <v>51</v>
      </c>
      <c r="L45">
        <v>1346</v>
      </c>
      <c r="N45">
        <v>1009</v>
      </c>
      <c r="O45" t="s">
        <v>52</v>
      </c>
      <c r="P45" t="s">
        <v>52</v>
      </c>
      <c r="Q45">
        <v>1</v>
      </c>
      <c r="W45">
        <v>0</v>
      </c>
      <c r="X45">
        <v>1453462043</v>
      </c>
      <c r="Y45">
        <v>20</v>
      </c>
      <c r="AA45">
        <v>106.99</v>
      </c>
      <c r="AB45">
        <v>0</v>
      </c>
      <c r="AC45">
        <v>0</v>
      </c>
      <c r="AD45">
        <v>0</v>
      </c>
      <c r="AE45">
        <v>15.09</v>
      </c>
      <c r="AF45">
        <v>0</v>
      </c>
      <c r="AG45">
        <v>0</v>
      </c>
      <c r="AH45">
        <v>0</v>
      </c>
      <c r="AI45">
        <v>7.09</v>
      </c>
      <c r="AJ45">
        <v>1</v>
      </c>
      <c r="AK45">
        <v>1</v>
      </c>
      <c r="AL45">
        <v>1</v>
      </c>
      <c r="AN45">
        <v>0</v>
      </c>
      <c r="AO45">
        <v>0</v>
      </c>
      <c r="AP45">
        <v>0</v>
      </c>
      <c r="AQ45">
        <v>0</v>
      </c>
      <c r="AR45">
        <v>0</v>
      </c>
      <c r="AS45" t="s">
        <v>5</v>
      </c>
      <c r="AT45">
        <v>20</v>
      </c>
      <c r="AU45" t="s">
        <v>5</v>
      </c>
      <c r="AV45">
        <v>0</v>
      </c>
      <c r="AW45">
        <v>1</v>
      </c>
      <c r="AX45">
        <v>-1</v>
      </c>
      <c r="AY45">
        <v>0</v>
      </c>
      <c r="AZ45">
        <v>0</v>
      </c>
      <c r="BA45" t="s">
        <v>5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773.6</v>
      </c>
      <c r="CY45">
        <f>AA45</f>
        <v>106.99</v>
      </c>
      <c r="CZ45">
        <f>AE45</f>
        <v>15.09</v>
      </c>
      <c r="DA45">
        <f>AI45</f>
        <v>7.09</v>
      </c>
      <c r="DB45">
        <v>0</v>
      </c>
    </row>
    <row r="46" spans="1:106" x14ac:dyDescent="0.35">
      <c r="A46">
        <f>ROW(Source!A37)</f>
        <v>37</v>
      </c>
      <c r="B46">
        <v>45348361</v>
      </c>
      <c r="C46">
        <v>45348657</v>
      </c>
      <c r="D46">
        <v>37070090</v>
      </c>
      <c r="E46">
        <v>1</v>
      </c>
      <c r="F46">
        <v>1</v>
      </c>
      <c r="G46">
        <v>1</v>
      </c>
      <c r="H46">
        <v>1</v>
      </c>
      <c r="I46" t="s">
        <v>275</v>
      </c>
      <c r="J46" t="s">
        <v>5</v>
      </c>
      <c r="K46" t="s">
        <v>276</v>
      </c>
      <c r="L46">
        <v>1191</v>
      </c>
      <c r="N46">
        <v>1013</v>
      </c>
      <c r="O46" t="s">
        <v>227</v>
      </c>
      <c r="P46" t="s">
        <v>227</v>
      </c>
      <c r="Q46">
        <v>1</v>
      </c>
      <c r="W46">
        <v>0</v>
      </c>
      <c r="X46">
        <v>-814890593</v>
      </c>
      <c r="Y46">
        <v>49.334999999999994</v>
      </c>
      <c r="AA46">
        <v>0</v>
      </c>
      <c r="AB46">
        <v>0</v>
      </c>
      <c r="AC46">
        <v>0</v>
      </c>
      <c r="AD46">
        <v>8.9700000000000006</v>
      </c>
      <c r="AE46">
        <v>0</v>
      </c>
      <c r="AF46">
        <v>0</v>
      </c>
      <c r="AG46">
        <v>0</v>
      </c>
      <c r="AH46">
        <v>8.9700000000000006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5</v>
      </c>
      <c r="AT46">
        <v>42.9</v>
      </c>
      <c r="AU46" t="s">
        <v>18</v>
      </c>
      <c r="AV46">
        <v>1</v>
      </c>
      <c r="AW46">
        <v>2</v>
      </c>
      <c r="AX46">
        <v>45348658</v>
      </c>
      <c r="AY46">
        <v>1</v>
      </c>
      <c r="AZ46">
        <v>0</v>
      </c>
      <c r="BA46">
        <v>46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Y46*Source!I37</f>
        <v>0</v>
      </c>
      <c r="CY46">
        <f>AD46</f>
        <v>8.9700000000000006</v>
      </c>
      <c r="CZ46">
        <f>AH46</f>
        <v>8.9700000000000006</v>
      </c>
      <c r="DA46">
        <f>AL46</f>
        <v>1</v>
      </c>
      <c r="DB46">
        <v>0</v>
      </c>
    </row>
    <row r="47" spans="1:106" x14ac:dyDescent="0.35">
      <c r="A47">
        <f>ROW(Source!A37)</f>
        <v>37</v>
      </c>
      <c r="B47">
        <v>45348361</v>
      </c>
      <c r="C47">
        <v>45348657</v>
      </c>
      <c r="D47">
        <v>37064876</v>
      </c>
      <c r="E47">
        <v>1</v>
      </c>
      <c r="F47">
        <v>1</v>
      </c>
      <c r="G47">
        <v>1</v>
      </c>
      <c r="H47">
        <v>1</v>
      </c>
      <c r="I47" t="s">
        <v>228</v>
      </c>
      <c r="J47" t="s">
        <v>5</v>
      </c>
      <c r="K47" t="s">
        <v>229</v>
      </c>
      <c r="L47">
        <v>1191</v>
      </c>
      <c r="N47">
        <v>1013</v>
      </c>
      <c r="O47" t="s">
        <v>227</v>
      </c>
      <c r="P47" t="s">
        <v>227</v>
      </c>
      <c r="Q47">
        <v>1</v>
      </c>
      <c r="W47">
        <v>0</v>
      </c>
      <c r="X47">
        <v>-1417349443</v>
      </c>
      <c r="Y47">
        <v>0.17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5</v>
      </c>
      <c r="AT47">
        <v>0.17</v>
      </c>
      <c r="AU47" t="s">
        <v>5</v>
      </c>
      <c r="AV47">
        <v>2</v>
      </c>
      <c r="AW47">
        <v>2</v>
      </c>
      <c r="AX47">
        <v>45348659</v>
      </c>
      <c r="AY47">
        <v>1</v>
      </c>
      <c r="AZ47">
        <v>2048</v>
      </c>
      <c r="BA47">
        <v>47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0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35">
      <c r="A48">
        <f>ROW(Source!A37)</f>
        <v>37</v>
      </c>
      <c r="B48">
        <v>45348361</v>
      </c>
      <c r="C48">
        <v>45348657</v>
      </c>
      <c r="D48">
        <v>36882452</v>
      </c>
      <c r="E48">
        <v>1</v>
      </c>
      <c r="F48">
        <v>1</v>
      </c>
      <c r="G48">
        <v>1</v>
      </c>
      <c r="H48">
        <v>2</v>
      </c>
      <c r="I48" t="s">
        <v>241</v>
      </c>
      <c r="J48" t="s">
        <v>242</v>
      </c>
      <c r="K48" t="s">
        <v>243</v>
      </c>
      <c r="L48">
        <v>1368</v>
      </c>
      <c r="N48">
        <v>1011</v>
      </c>
      <c r="O48" t="s">
        <v>233</v>
      </c>
      <c r="P48" t="s">
        <v>233</v>
      </c>
      <c r="Q48">
        <v>1</v>
      </c>
      <c r="W48">
        <v>0</v>
      </c>
      <c r="X48">
        <v>1188625873</v>
      </c>
      <c r="Y48">
        <v>2.5000000000000001E-2</v>
      </c>
      <c r="AA48">
        <v>0</v>
      </c>
      <c r="AB48">
        <v>415.76</v>
      </c>
      <c r="AC48">
        <v>374.49</v>
      </c>
      <c r="AD48">
        <v>0</v>
      </c>
      <c r="AE48">
        <v>0</v>
      </c>
      <c r="AF48">
        <v>31.26</v>
      </c>
      <c r="AG48">
        <v>13.5</v>
      </c>
      <c r="AH48">
        <v>0</v>
      </c>
      <c r="AI48">
        <v>1</v>
      </c>
      <c r="AJ48">
        <v>13.3</v>
      </c>
      <c r="AK48">
        <v>27.74</v>
      </c>
      <c r="AL48">
        <v>1</v>
      </c>
      <c r="AN48">
        <v>0</v>
      </c>
      <c r="AO48">
        <v>1</v>
      </c>
      <c r="AP48">
        <v>1</v>
      </c>
      <c r="AQ48">
        <v>0</v>
      </c>
      <c r="AR48">
        <v>0</v>
      </c>
      <c r="AS48" t="s">
        <v>5</v>
      </c>
      <c r="AT48">
        <v>0.02</v>
      </c>
      <c r="AU48" t="s">
        <v>17</v>
      </c>
      <c r="AV48">
        <v>0</v>
      </c>
      <c r="AW48">
        <v>2</v>
      </c>
      <c r="AX48">
        <v>45348660</v>
      </c>
      <c r="AY48">
        <v>1</v>
      </c>
      <c r="AZ48">
        <v>0</v>
      </c>
      <c r="BA48">
        <v>48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</v>
      </c>
      <c r="CY48">
        <f>AB48</f>
        <v>415.76</v>
      </c>
      <c r="CZ48">
        <f>AF48</f>
        <v>31.26</v>
      </c>
      <c r="DA48">
        <f>AJ48</f>
        <v>13.3</v>
      </c>
      <c r="DB48">
        <v>0</v>
      </c>
    </row>
    <row r="49" spans="1:106" x14ac:dyDescent="0.35">
      <c r="A49">
        <f>ROW(Source!A37)</f>
        <v>37</v>
      </c>
      <c r="B49">
        <v>45348361</v>
      </c>
      <c r="C49">
        <v>45348657</v>
      </c>
      <c r="D49">
        <v>36883554</v>
      </c>
      <c r="E49">
        <v>1</v>
      </c>
      <c r="F49">
        <v>1</v>
      </c>
      <c r="G49">
        <v>1</v>
      </c>
      <c r="H49">
        <v>2</v>
      </c>
      <c r="I49" t="s">
        <v>230</v>
      </c>
      <c r="J49" t="s">
        <v>231</v>
      </c>
      <c r="K49" t="s">
        <v>232</v>
      </c>
      <c r="L49">
        <v>1368</v>
      </c>
      <c r="N49">
        <v>1011</v>
      </c>
      <c r="O49" t="s">
        <v>233</v>
      </c>
      <c r="P49" t="s">
        <v>233</v>
      </c>
      <c r="Q49">
        <v>1</v>
      </c>
      <c r="W49">
        <v>0</v>
      </c>
      <c r="X49">
        <v>1372534845</v>
      </c>
      <c r="Y49">
        <v>0.1875</v>
      </c>
      <c r="AA49">
        <v>0</v>
      </c>
      <c r="AB49">
        <v>749.09</v>
      </c>
      <c r="AC49">
        <v>321.77999999999997</v>
      </c>
      <c r="AD49">
        <v>0</v>
      </c>
      <c r="AE49">
        <v>0</v>
      </c>
      <c r="AF49">
        <v>65.709999999999994</v>
      </c>
      <c r="AG49">
        <v>11.6</v>
      </c>
      <c r="AH49">
        <v>0</v>
      </c>
      <c r="AI49">
        <v>1</v>
      </c>
      <c r="AJ49">
        <v>11.4</v>
      </c>
      <c r="AK49">
        <v>27.74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5</v>
      </c>
      <c r="AT49">
        <v>0.15</v>
      </c>
      <c r="AU49" t="s">
        <v>17</v>
      </c>
      <c r="AV49">
        <v>0</v>
      </c>
      <c r="AW49">
        <v>2</v>
      </c>
      <c r="AX49">
        <v>45348661</v>
      </c>
      <c r="AY49">
        <v>1</v>
      </c>
      <c r="AZ49">
        <v>0</v>
      </c>
      <c r="BA49">
        <v>49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</v>
      </c>
      <c r="CY49">
        <f>AB49</f>
        <v>749.09</v>
      </c>
      <c r="CZ49">
        <f>AF49</f>
        <v>65.709999999999994</v>
      </c>
      <c r="DA49">
        <f>AJ49</f>
        <v>11.4</v>
      </c>
      <c r="DB49">
        <v>0</v>
      </c>
    </row>
    <row r="50" spans="1:106" x14ac:dyDescent="0.35">
      <c r="A50">
        <f>ROW(Source!A37)</f>
        <v>37</v>
      </c>
      <c r="B50">
        <v>45348361</v>
      </c>
      <c r="C50">
        <v>45348657</v>
      </c>
      <c r="D50">
        <v>36805188</v>
      </c>
      <c r="E50">
        <v>1</v>
      </c>
      <c r="F50">
        <v>1</v>
      </c>
      <c r="G50">
        <v>1</v>
      </c>
      <c r="H50">
        <v>3</v>
      </c>
      <c r="I50" t="s">
        <v>266</v>
      </c>
      <c r="J50" t="s">
        <v>267</v>
      </c>
      <c r="K50" t="s">
        <v>268</v>
      </c>
      <c r="L50">
        <v>1327</v>
      </c>
      <c r="N50">
        <v>1005</v>
      </c>
      <c r="O50" t="s">
        <v>39</v>
      </c>
      <c r="P50" t="s">
        <v>39</v>
      </c>
      <c r="Q50">
        <v>1</v>
      </c>
      <c r="W50">
        <v>0</v>
      </c>
      <c r="X50">
        <v>-1987926685</v>
      </c>
      <c r="Y50">
        <v>0.84</v>
      </c>
      <c r="AA50">
        <v>247.33</v>
      </c>
      <c r="AB50">
        <v>0</v>
      </c>
      <c r="AC50">
        <v>0</v>
      </c>
      <c r="AD50">
        <v>0</v>
      </c>
      <c r="AE50">
        <v>72.319999999999993</v>
      </c>
      <c r="AF50">
        <v>0</v>
      </c>
      <c r="AG50">
        <v>0</v>
      </c>
      <c r="AH50">
        <v>0</v>
      </c>
      <c r="AI50">
        <v>3.42</v>
      </c>
      <c r="AJ50">
        <v>1</v>
      </c>
      <c r="AK50">
        <v>1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5</v>
      </c>
      <c r="AT50">
        <v>0.84</v>
      </c>
      <c r="AU50" t="s">
        <v>5</v>
      </c>
      <c r="AV50">
        <v>0</v>
      </c>
      <c r="AW50">
        <v>2</v>
      </c>
      <c r="AX50">
        <v>45348662</v>
      </c>
      <c r="AY50">
        <v>1</v>
      </c>
      <c r="AZ50">
        <v>0</v>
      </c>
      <c r="BA50">
        <v>50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</v>
      </c>
      <c r="CY50">
        <f>AA50</f>
        <v>247.33</v>
      </c>
      <c r="CZ50">
        <f>AE50</f>
        <v>72.319999999999993</v>
      </c>
      <c r="DA50">
        <f>AI50</f>
        <v>3.42</v>
      </c>
      <c r="DB50">
        <v>0</v>
      </c>
    </row>
    <row r="51" spans="1:106" x14ac:dyDescent="0.35">
      <c r="A51">
        <f>ROW(Source!A37)</f>
        <v>37</v>
      </c>
      <c r="B51">
        <v>45348361</v>
      </c>
      <c r="C51">
        <v>45348657</v>
      </c>
      <c r="D51">
        <v>36805524</v>
      </c>
      <c r="E51">
        <v>1</v>
      </c>
      <c r="F51">
        <v>1</v>
      </c>
      <c r="G51">
        <v>1</v>
      </c>
      <c r="H51">
        <v>3</v>
      </c>
      <c r="I51" t="s">
        <v>244</v>
      </c>
      <c r="J51" t="s">
        <v>245</v>
      </c>
      <c r="K51" t="s">
        <v>246</v>
      </c>
      <c r="L51">
        <v>1346</v>
      </c>
      <c r="N51">
        <v>1009</v>
      </c>
      <c r="O51" t="s">
        <v>52</v>
      </c>
      <c r="P51" t="s">
        <v>52</v>
      </c>
      <c r="Q51">
        <v>1</v>
      </c>
      <c r="W51">
        <v>0</v>
      </c>
      <c r="X51">
        <v>813963326</v>
      </c>
      <c r="Y51">
        <v>0.31</v>
      </c>
      <c r="AA51">
        <v>45.14</v>
      </c>
      <c r="AB51">
        <v>0</v>
      </c>
      <c r="AC51">
        <v>0</v>
      </c>
      <c r="AD51">
        <v>0</v>
      </c>
      <c r="AE51">
        <v>1.82</v>
      </c>
      <c r="AF51">
        <v>0</v>
      </c>
      <c r="AG51">
        <v>0</v>
      </c>
      <c r="AH51">
        <v>0</v>
      </c>
      <c r="AI51">
        <v>24.8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5</v>
      </c>
      <c r="AT51">
        <v>0.31</v>
      </c>
      <c r="AU51" t="s">
        <v>5</v>
      </c>
      <c r="AV51">
        <v>0</v>
      </c>
      <c r="AW51">
        <v>2</v>
      </c>
      <c r="AX51">
        <v>45348663</v>
      </c>
      <c r="AY51">
        <v>1</v>
      </c>
      <c r="AZ51">
        <v>0</v>
      </c>
      <c r="BA51">
        <v>51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Y51*Source!I37</f>
        <v>0</v>
      </c>
      <c r="CY51">
        <f>AA51</f>
        <v>45.14</v>
      </c>
      <c r="CZ51">
        <f>AE51</f>
        <v>1.82</v>
      </c>
      <c r="DA51">
        <f>AI51</f>
        <v>24.8</v>
      </c>
      <c r="DB51">
        <v>0</v>
      </c>
    </row>
    <row r="52" spans="1:106" x14ac:dyDescent="0.35">
      <c r="A52">
        <f>ROW(Source!A37)</f>
        <v>37</v>
      </c>
      <c r="B52">
        <v>45348361</v>
      </c>
      <c r="C52">
        <v>45348657</v>
      </c>
      <c r="D52">
        <v>36837796</v>
      </c>
      <c r="E52">
        <v>1</v>
      </c>
      <c r="F52">
        <v>1</v>
      </c>
      <c r="G52">
        <v>1</v>
      </c>
      <c r="H52">
        <v>3</v>
      </c>
      <c r="I52" t="s">
        <v>78</v>
      </c>
      <c r="J52" t="s">
        <v>80</v>
      </c>
      <c r="K52" t="s">
        <v>79</v>
      </c>
      <c r="L52">
        <v>1348</v>
      </c>
      <c r="N52">
        <v>1009</v>
      </c>
      <c r="O52" t="s">
        <v>34</v>
      </c>
      <c r="P52" t="s">
        <v>34</v>
      </c>
      <c r="Q52">
        <v>1000</v>
      </c>
      <c r="W52">
        <v>0</v>
      </c>
      <c r="X52">
        <v>960802034</v>
      </c>
      <c r="Y52">
        <v>6.3E-2</v>
      </c>
      <c r="AA52">
        <v>81394.47</v>
      </c>
      <c r="AB52">
        <v>0</v>
      </c>
      <c r="AC52">
        <v>0</v>
      </c>
      <c r="AD52">
        <v>0</v>
      </c>
      <c r="AE52">
        <v>22484.66</v>
      </c>
      <c r="AF52">
        <v>0</v>
      </c>
      <c r="AG52">
        <v>0</v>
      </c>
      <c r="AH52">
        <v>0</v>
      </c>
      <c r="AI52">
        <v>3.62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0</v>
      </c>
      <c r="AQ52">
        <v>0</v>
      </c>
      <c r="AR52">
        <v>0</v>
      </c>
      <c r="AS52" t="s">
        <v>5</v>
      </c>
      <c r="AT52">
        <v>6.3E-2</v>
      </c>
      <c r="AU52" t="s">
        <v>5</v>
      </c>
      <c r="AV52">
        <v>0</v>
      </c>
      <c r="AW52">
        <v>1</v>
      </c>
      <c r="AX52">
        <v>-1</v>
      </c>
      <c r="AY52">
        <v>0</v>
      </c>
      <c r="AZ52">
        <v>0</v>
      </c>
      <c r="BA52" t="s">
        <v>5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Y52*Source!I37</f>
        <v>0</v>
      </c>
      <c r="CY52">
        <f>AA52</f>
        <v>81394.47</v>
      </c>
      <c r="CZ52">
        <f>AE52</f>
        <v>22484.66</v>
      </c>
      <c r="DA52">
        <f>AI52</f>
        <v>3.62</v>
      </c>
      <c r="DB52">
        <v>0</v>
      </c>
    </row>
    <row r="53" spans="1:106" x14ac:dyDescent="0.35">
      <c r="A53">
        <f>ROW(Source!A37)</f>
        <v>37</v>
      </c>
      <c r="B53">
        <v>45348361</v>
      </c>
      <c r="C53">
        <v>45348657</v>
      </c>
      <c r="D53">
        <v>36839212</v>
      </c>
      <c r="E53">
        <v>1</v>
      </c>
      <c r="F53">
        <v>1</v>
      </c>
      <c r="G53">
        <v>1</v>
      </c>
      <c r="H53">
        <v>3</v>
      </c>
      <c r="I53" t="s">
        <v>277</v>
      </c>
      <c r="J53" t="s">
        <v>278</v>
      </c>
      <c r="K53" t="s">
        <v>279</v>
      </c>
      <c r="L53">
        <v>1348</v>
      </c>
      <c r="N53">
        <v>1009</v>
      </c>
      <c r="O53" t="s">
        <v>34</v>
      </c>
      <c r="P53" t="s">
        <v>34</v>
      </c>
      <c r="Q53">
        <v>1000</v>
      </c>
      <c r="W53">
        <v>0</v>
      </c>
      <c r="X53">
        <v>-2084827333</v>
      </c>
      <c r="Y53">
        <v>5.0999999999999997E-2</v>
      </c>
      <c r="AA53">
        <v>15844.86</v>
      </c>
      <c r="AB53">
        <v>0</v>
      </c>
      <c r="AC53">
        <v>0</v>
      </c>
      <c r="AD53">
        <v>0</v>
      </c>
      <c r="AE53">
        <v>4294</v>
      </c>
      <c r="AF53">
        <v>0</v>
      </c>
      <c r="AG53">
        <v>0</v>
      </c>
      <c r="AH53">
        <v>0</v>
      </c>
      <c r="AI53">
        <v>3.69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5</v>
      </c>
      <c r="AT53">
        <v>5.0999999999999997E-2</v>
      </c>
      <c r="AU53" t="s">
        <v>5</v>
      </c>
      <c r="AV53">
        <v>0</v>
      </c>
      <c r="AW53">
        <v>2</v>
      </c>
      <c r="AX53">
        <v>45348665</v>
      </c>
      <c r="AY53">
        <v>1</v>
      </c>
      <c r="AZ53">
        <v>0</v>
      </c>
      <c r="BA53">
        <v>53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Y53*Source!I37</f>
        <v>0</v>
      </c>
      <c r="CY53">
        <f>AA53</f>
        <v>15844.86</v>
      </c>
      <c r="CZ53">
        <f>AE53</f>
        <v>4294</v>
      </c>
      <c r="DA53">
        <f>AI53</f>
        <v>3.69</v>
      </c>
      <c r="DB53">
        <v>0</v>
      </c>
    </row>
    <row r="54" spans="1:106" x14ac:dyDescent="0.35">
      <c r="A54">
        <f>ROW(Source!A39)</f>
        <v>39</v>
      </c>
      <c r="B54">
        <v>45348361</v>
      </c>
      <c r="C54">
        <v>45348681</v>
      </c>
      <c r="D54">
        <v>37071037</v>
      </c>
      <c r="E54">
        <v>1</v>
      </c>
      <c r="F54">
        <v>1</v>
      </c>
      <c r="G54">
        <v>1</v>
      </c>
      <c r="H54">
        <v>1</v>
      </c>
      <c r="I54" t="s">
        <v>239</v>
      </c>
      <c r="J54" t="s">
        <v>5</v>
      </c>
      <c r="K54" t="s">
        <v>240</v>
      </c>
      <c r="L54">
        <v>1191</v>
      </c>
      <c r="N54">
        <v>1013</v>
      </c>
      <c r="O54" t="s">
        <v>227</v>
      </c>
      <c r="P54" t="s">
        <v>227</v>
      </c>
      <c r="Q54">
        <v>1</v>
      </c>
      <c r="W54">
        <v>0</v>
      </c>
      <c r="X54">
        <v>1069510174</v>
      </c>
      <c r="Y54">
        <v>56.03949999999999</v>
      </c>
      <c r="AA54">
        <v>0</v>
      </c>
      <c r="AB54">
        <v>0</v>
      </c>
      <c r="AC54">
        <v>0</v>
      </c>
      <c r="AD54">
        <v>9.6199999999999992</v>
      </c>
      <c r="AE54">
        <v>0</v>
      </c>
      <c r="AF54">
        <v>0</v>
      </c>
      <c r="AG54">
        <v>0</v>
      </c>
      <c r="AH54">
        <v>9.6199999999999992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1</v>
      </c>
      <c r="AQ54">
        <v>0</v>
      </c>
      <c r="AR54">
        <v>0</v>
      </c>
      <c r="AS54" t="s">
        <v>5</v>
      </c>
      <c r="AT54">
        <v>48.73</v>
      </c>
      <c r="AU54" t="s">
        <v>18</v>
      </c>
      <c r="AV54">
        <v>1</v>
      </c>
      <c r="AW54">
        <v>2</v>
      </c>
      <c r="AX54">
        <v>45348682</v>
      </c>
      <c r="AY54">
        <v>1</v>
      </c>
      <c r="AZ54">
        <v>0</v>
      </c>
      <c r="BA54">
        <v>54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</v>
      </c>
      <c r="CY54">
        <f>AD54</f>
        <v>9.6199999999999992</v>
      </c>
      <c r="CZ54">
        <f>AH54</f>
        <v>9.6199999999999992</v>
      </c>
      <c r="DA54">
        <f>AL54</f>
        <v>1</v>
      </c>
      <c r="DB54">
        <v>0</v>
      </c>
    </row>
    <row r="55" spans="1:106" x14ac:dyDescent="0.35">
      <c r="A55">
        <f>ROW(Source!A39)</f>
        <v>39</v>
      </c>
      <c r="B55">
        <v>45348361</v>
      </c>
      <c r="C55">
        <v>45348681</v>
      </c>
      <c r="D55">
        <v>37064876</v>
      </c>
      <c r="E55">
        <v>1</v>
      </c>
      <c r="F55">
        <v>1</v>
      </c>
      <c r="G55">
        <v>1</v>
      </c>
      <c r="H55">
        <v>1</v>
      </c>
      <c r="I55" t="s">
        <v>228</v>
      </c>
      <c r="J55" t="s">
        <v>5</v>
      </c>
      <c r="K55" t="s">
        <v>229</v>
      </c>
      <c r="L55">
        <v>1191</v>
      </c>
      <c r="N55">
        <v>1013</v>
      </c>
      <c r="O55" t="s">
        <v>227</v>
      </c>
      <c r="P55" t="s">
        <v>227</v>
      </c>
      <c r="Q55">
        <v>1</v>
      </c>
      <c r="W55">
        <v>0</v>
      </c>
      <c r="X55">
        <v>-1417349443</v>
      </c>
      <c r="Y55">
        <v>23.39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5</v>
      </c>
      <c r="AT55">
        <v>23.39</v>
      </c>
      <c r="AU55" t="s">
        <v>5</v>
      </c>
      <c r="AV55">
        <v>2</v>
      </c>
      <c r="AW55">
        <v>2</v>
      </c>
      <c r="AX55">
        <v>45348683</v>
      </c>
      <c r="AY55">
        <v>1</v>
      </c>
      <c r="AZ55">
        <v>2048</v>
      </c>
      <c r="BA55">
        <v>55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Y55*Source!I39</f>
        <v>0</v>
      </c>
      <c r="CY55">
        <f>AD55</f>
        <v>0</v>
      </c>
      <c r="CZ55">
        <f>AH55</f>
        <v>0</v>
      </c>
      <c r="DA55">
        <f>AL55</f>
        <v>1</v>
      </c>
      <c r="DB55">
        <v>0</v>
      </c>
    </row>
    <row r="56" spans="1:106" x14ac:dyDescent="0.35">
      <c r="A56">
        <f>ROW(Source!A39)</f>
        <v>39</v>
      </c>
      <c r="B56">
        <v>45348361</v>
      </c>
      <c r="C56">
        <v>45348681</v>
      </c>
      <c r="D56">
        <v>36882383</v>
      </c>
      <c r="E56">
        <v>1</v>
      </c>
      <c r="F56">
        <v>1</v>
      </c>
      <c r="G56">
        <v>1</v>
      </c>
      <c r="H56">
        <v>2</v>
      </c>
      <c r="I56" t="s">
        <v>280</v>
      </c>
      <c r="J56" t="s">
        <v>281</v>
      </c>
      <c r="K56" t="s">
        <v>282</v>
      </c>
      <c r="L56">
        <v>1368</v>
      </c>
      <c r="N56">
        <v>1011</v>
      </c>
      <c r="O56" t="s">
        <v>233</v>
      </c>
      <c r="P56" t="s">
        <v>233</v>
      </c>
      <c r="Q56">
        <v>1</v>
      </c>
      <c r="W56">
        <v>0</v>
      </c>
      <c r="X56">
        <v>1225731627</v>
      </c>
      <c r="Y56">
        <v>0.44999999999999996</v>
      </c>
      <c r="AA56">
        <v>0</v>
      </c>
      <c r="AB56">
        <v>625.42999999999995</v>
      </c>
      <c r="AC56">
        <v>279.06</v>
      </c>
      <c r="AD56">
        <v>0</v>
      </c>
      <c r="AE56">
        <v>0</v>
      </c>
      <c r="AF56">
        <v>89.99</v>
      </c>
      <c r="AG56">
        <v>10.06</v>
      </c>
      <c r="AH56">
        <v>0</v>
      </c>
      <c r="AI56">
        <v>1</v>
      </c>
      <c r="AJ56">
        <v>6.95</v>
      </c>
      <c r="AK56">
        <v>27.74</v>
      </c>
      <c r="AL56">
        <v>1</v>
      </c>
      <c r="AN56">
        <v>0</v>
      </c>
      <c r="AO56">
        <v>1</v>
      </c>
      <c r="AP56">
        <v>1</v>
      </c>
      <c r="AQ56">
        <v>0</v>
      </c>
      <c r="AR56">
        <v>0</v>
      </c>
      <c r="AS56" t="s">
        <v>5</v>
      </c>
      <c r="AT56">
        <v>0.36</v>
      </c>
      <c r="AU56" t="s">
        <v>17</v>
      </c>
      <c r="AV56">
        <v>0</v>
      </c>
      <c r="AW56">
        <v>2</v>
      </c>
      <c r="AX56">
        <v>45348684</v>
      </c>
      <c r="AY56">
        <v>1</v>
      </c>
      <c r="AZ56">
        <v>0</v>
      </c>
      <c r="BA56">
        <v>56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0</v>
      </c>
      <c r="CY56">
        <f>AB56</f>
        <v>625.42999999999995</v>
      </c>
      <c r="CZ56">
        <f>AF56</f>
        <v>89.99</v>
      </c>
      <c r="DA56">
        <f>AJ56</f>
        <v>6.95</v>
      </c>
      <c r="DB56">
        <v>0</v>
      </c>
    </row>
    <row r="57" spans="1:106" x14ac:dyDescent="0.35">
      <c r="A57">
        <f>ROW(Source!A39)</f>
        <v>39</v>
      </c>
      <c r="B57">
        <v>45348361</v>
      </c>
      <c r="C57">
        <v>45348681</v>
      </c>
      <c r="D57">
        <v>36883554</v>
      </c>
      <c r="E57">
        <v>1</v>
      </c>
      <c r="F57">
        <v>1</v>
      </c>
      <c r="G57">
        <v>1</v>
      </c>
      <c r="H57">
        <v>2</v>
      </c>
      <c r="I57" t="s">
        <v>230</v>
      </c>
      <c r="J57" t="s">
        <v>231</v>
      </c>
      <c r="K57" t="s">
        <v>232</v>
      </c>
      <c r="L57">
        <v>1368</v>
      </c>
      <c r="N57">
        <v>1011</v>
      </c>
      <c r="O57" t="s">
        <v>233</v>
      </c>
      <c r="P57" t="s">
        <v>233</v>
      </c>
      <c r="Q57">
        <v>1</v>
      </c>
      <c r="W57">
        <v>0</v>
      </c>
      <c r="X57">
        <v>1372534845</v>
      </c>
      <c r="Y57">
        <v>5.5874999999999995</v>
      </c>
      <c r="AA57">
        <v>0</v>
      </c>
      <c r="AB57">
        <v>749.09</v>
      </c>
      <c r="AC57">
        <v>321.77999999999997</v>
      </c>
      <c r="AD57">
        <v>0</v>
      </c>
      <c r="AE57">
        <v>0</v>
      </c>
      <c r="AF57">
        <v>65.709999999999994</v>
      </c>
      <c r="AG57">
        <v>11.6</v>
      </c>
      <c r="AH57">
        <v>0</v>
      </c>
      <c r="AI57">
        <v>1</v>
      </c>
      <c r="AJ57">
        <v>11.4</v>
      </c>
      <c r="AK57">
        <v>27.74</v>
      </c>
      <c r="AL57">
        <v>1</v>
      </c>
      <c r="AN57">
        <v>0</v>
      </c>
      <c r="AO57">
        <v>1</v>
      </c>
      <c r="AP57">
        <v>1</v>
      </c>
      <c r="AQ57">
        <v>0</v>
      </c>
      <c r="AR57">
        <v>0</v>
      </c>
      <c r="AS57" t="s">
        <v>5</v>
      </c>
      <c r="AT57">
        <v>4.47</v>
      </c>
      <c r="AU57" t="s">
        <v>17</v>
      </c>
      <c r="AV57">
        <v>0</v>
      </c>
      <c r="AW57">
        <v>2</v>
      </c>
      <c r="AX57">
        <v>45348685</v>
      </c>
      <c r="AY57">
        <v>1</v>
      </c>
      <c r="AZ57">
        <v>0</v>
      </c>
      <c r="BA57">
        <v>57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0</v>
      </c>
      <c r="CY57">
        <f>AB57</f>
        <v>749.09</v>
      </c>
      <c r="CZ57">
        <f>AF57</f>
        <v>65.709999999999994</v>
      </c>
      <c r="DA57">
        <f>AJ57</f>
        <v>11.4</v>
      </c>
      <c r="DB57">
        <v>0</v>
      </c>
    </row>
    <row r="58" spans="1:106" x14ac:dyDescent="0.35">
      <c r="A58">
        <f>ROW(Source!A39)</f>
        <v>39</v>
      </c>
      <c r="B58">
        <v>45348361</v>
      </c>
      <c r="C58">
        <v>45348681</v>
      </c>
      <c r="D58">
        <v>36883878</v>
      </c>
      <c r="E58">
        <v>1</v>
      </c>
      <c r="F58">
        <v>1</v>
      </c>
      <c r="G58">
        <v>1</v>
      </c>
      <c r="H58">
        <v>2</v>
      </c>
      <c r="I58" t="s">
        <v>283</v>
      </c>
      <c r="J58" t="s">
        <v>284</v>
      </c>
      <c r="K58" t="s">
        <v>285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W58">
        <v>0</v>
      </c>
      <c r="X58">
        <v>-514543984</v>
      </c>
      <c r="Y58">
        <v>23.2</v>
      </c>
      <c r="AA58">
        <v>0</v>
      </c>
      <c r="AB58">
        <v>675</v>
      </c>
      <c r="AC58">
        <v>279.06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7.5</v>
      </c>
      <c r="AK58">
        <v>27.74</v>
      </c>
      <c r="AL58">
        <v>1</v>
      </c>
      <c r="AN58">
        <v>0</v>
      </c>
      <c r="AO58">
        <v>1</v>
      </c>
      <c r="AP58">
        <v>1</v>
      </c>
      <c r="AQ58">
        <v>0</v>
      </c>
      <c r="AR58">
        <v>0</v>
      </c>
      <c r="AS58" t="s">
        <v>5</v>
      </c>
      <c r="AT58">
        <v>18.559999999999999</v>
      </c>
      <c r="AU58" t="s">
        <v>17</v>
      </c>
      <c r="AV58">
        <v>0</v>
      </c>
      <c r="AW58">
        <v>2</v>
      </c>
      <c r="AX58">
        <v>45348686</v>
      </c>
      <c r="AY58">
        <v>1</v>
      </c>
      <c r="AZ58">
        <v>0</v>
      </c>
      <c r="BA58">
        <v>58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</v>
      </c>
      <c r="CY58">
        <f>AB58</f>
        <v>675</v>
      </c>
      <c r="CZ58">
        <f>AF58</f>
        <v>90</v>
      </c>
      <c r="DA58">
        <f>AJ58</f>
        <v>7.5</v>
      </c>
      <c r="DB58">
        <v>0</v>
      </c>
    </row>
    <row r="59" spans="1:106" x14ac:dyDescent="0.35">
      <c r="A59">
        <f>ROW(Source!A39)</f>
        <v>39</v>
      </c>
      <c r="B59">
        <v>45348361</v>
      </c>
      <c r="C59">
        <v>45348681</v>
      </c>
      <c r="D59">
        <v>36805524</v>
      </c>
      <c r="E59">
        <v>1</v>
      </c>
      <c r="F59">
        <v>1</v>
      </c>
      <c r="G59">
        <v>1</v>
      </c>
      <c r="H59">
        <v>3</v>
      </c>
      <c r="I59" t="s">
        <v>244</v>
      </c>
      <c r="J59" t="s">
        <v>245</v>
      </c>
      <c r="K59" t="s">
        <v>246</v>
      </c>
      <c r="L59">
        <v>1346</v>
      </c>
      <c r="N59">
        <v>1009</v>
      </c>
      <c r="O59" t="s">
        <v>52</v>
      </c>
      <c r="P59" t="s">
        <v>52</v>
      </c>
      <c r="Q59">
        <v>1</v>
      </c>
      <c r="W59">
        <v>0</v>
      </c>
      <c r="X59">
        <v>813963326</v>
      </c>
      <c r="Y59">
        <v>5</v>
      </c>
      <c r="AA59">
        <v>45.14</v>
      </c>
      <c r="AB59">
        <v>0</v>
      </c>
      <c r="AC59">
        <v>0</v>
      </c>
      <c r="AD59">
        <v>0</v>
      </c>
      <c r="AE59">
        <v>1.82</v>
      </c>
      <c r="AF59">
        <v>0</v>
      </c>
      <c r="AG59">
        <v>0</v>
      </c>
      <c r="AH59">
        <v>0</v>
      </c>
      <c r="AI59">
        <v>24.8</v>
      </c>
      <c r="AJ59">
        <v>1</v>
      </c>
      <c r="AK59">
        <v>1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5</v>
      </c>
      <c r="AT59">
        <v>5</v>
      </c>
      <c r="AU59" t="s">
        <v>5</v>
      </c>
      <c r="AV59">
        <v>0</v>
      </c>
      <c r="AW59">
        <v>2</v>
      </c>
      <c r="AX59">
        <v>45348687</v>
      </c>
      <c r="AY59">
        <v>1</v>
      </c>
      <c r="AZ59">
        <v>0</v>
      </c>
      <c r="BA59">
        <v>59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0</v>
      </c>
      <c r="CY59">
        <f>AA59</f>
        <v>45.14</v>
      </c>
      <c r="CZ59">
        <f>AE59</f>
        <v>1.82</v>
      </c>
      <c r="DA59">
        <f>AI59</f>
        <v>24.8</v>
      </c>
      <c r="DB59">
        <v>0</v>
      </c>
    </row>
    <row r="60" spans="1:106" x14ac:dyDescent="0.35">
      <c r="A60">
        <f>ROW(Source!A39)</f>
        <v>39</v>
      </c>
      <c r="B60">
        <v>45348361</v>
      </c>
      <c r="C60">
        <v>45348681</v>
      </c>
      <c r="D60">
        <v>36806282</v>
      </c>
      <c r="E60">
        <v>1</v>
      </c>
      <c r="F60">
        <v>1</v>
      </c>
      <c r="G60">
        <v>1</v>
      </c>
      <c r="H60">
        <v>3</v>
      </c>
      <c r="I60" t="s">
        <v>88</v>
      </c>
      <c r="J60" t="s">
        <v>90</v>
      </c>
      <c r="K60" t="s">
        <v>89</v>
      </c>
      <c r="L60">
        <v>1339</v>
      </c>
      <c r="N60">
        <v>1007</v>
      </c>
      <c r="O60" t="s">
        <v>29</v>
      </c>
      <c r="P60" t="s">
        <v>29</v>
      </c>
      <c r="Q60">
        <v>1</v>
      </c>
      <c r="W60">
        <v>0</v>
      </c>
      <c r="X60">
        <v>1964006083</v>
      </c>
      <c r="Y60">
        <v>3</v>
      </c>
      <c r="AA60">
        <v>1069.8800000000001</v>
      </c>
      <c r="AB60">
        <v>0</v>
      </c>
      <c r="AC60">
        <v>0</v>
      </c>
      <c r="AD60">
        <v>0</v>
      </c>
      <c r="AE60">
        <v>54.95</v>
      </c>
      <c r="AF60">
        <v>0</v>
      </c>
      <c r="AG60">
        <v>0</v>
      </c>
      <c r="AH60">
        <v>0</v>
      </c>
      <c r="AI60">
        <v>19.47</v>
      </c>
      <c r="AJ60">
        <v>1</v>
      </c>
      <c r="AK60">
        <v>1</v>
      </c>
      <c r="AL60">
        <v>1</v>
      </c>
      <c r="AN60">
        <v>0</v>
      </c>
      <c r="AO60">
        <v>0</v>
      </c>
      <c r="AP60">
        <v>0</v>
      </c>
      <c r="AQ60">
        <v>0</v>
      </c>
      <c r="AR60">
        <v>0</v>
      </c>
      <c r="AS60" t="s">
        <v>5</v>
      </c>
      <c r="AT60">
        <v>3</v>
      </c>
      <c r="AU60" t="s">
        <v>5</v>
      </c>
      <c r="AV60">
        <v>0</v>
      </c>
      <c r="AW60">
        <v>1</v>
      </c>
      <c r="AX60">
        <v>-1</v>
      </c>
      <c r="AY60">
        <v>0</v>
      </c>
      <c r="AZ60">
        <v>0</v>
      </c>
      <c r="BA60" t="s">
        <v>5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</v>
      </c>
      <c r="CY60">
        <f>AA60</f>
        <v>1069.8800000000001</v>
      </c>
      <c r="CZ60">
        <f>AE60</f>
        <v>54.95</v>
      </c>
      <c r="DA60">
        <f>AI60</f>
        <v>19.47</v>
      </c>
      <c r="DB60">
        <v>0</v>
      </c>
    </row>
    <row r="61" spans="1:106" x14ac:dyDescent="0.35">
      <c r="A61">
        <f>ROW(Source!A41)</f>
        <v>41</v>
      </c>
      <c r="B61">
        <v>45348361</v>
      </c>
      <c r="C61">
        <v>45348696</v>
      </c>
      <c r="D61">
        <v>37072442</v>
      </c>
      <c r="E61">
        <v>1</v>
      </c>
      <c r="F61">
        <v>1</v>
      </c>
      <c r="G61">
        <v>1</v>
      </c>
      <c r="H61">
        <v>1</v>
      </c>
      <c r="I61" t="s">
        <v>286</v>
      </c>
      <c r="J61" t="s">
        <v>5</v>
      </c>
      <c r="K61" t="s">
        <v>287</v>
      </c>
      <c r="L61">
        <v>1191</v>
      </c>
      <c r="N61">
        <v>1013</v>
      </c>
      <c r="O61" t="s">
        <v>227</v>
      </c>
      <c r="P61" t="s">
        <v>227</v>
      </c>
      <c r="Q61">
        <v>1</v>
      </c>
      <c r="W61">
        <v>0</v>
      </c>
      <c r="X61">
        <v>1145761654</v>
      </c>
      <c r="Y61">
        <v>6.1064999999999987</v>
      </c>
      <c r="AA61">
        <v>0</v>
      </c>
      <c r="AB61">
        <v>0</v>
      </c>
      <c r="AC61">
        <v>0</v>
      </c>
      <c r="AD61">
        <v>10.65</v>
      </c>
      <c r="AE61">
        <v>0</v>
      </c>
      <c r="AF61">
        <v>0</v>
      </c>
      <c r="AG61">
        <v>0</v>
      </c>
      <c r="AH61">
        <v>10.65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1</v>
      </c>
      <c r="AQ61">
        <v>0</v>
      </c>
      <c r="AR61">
        <v>0</v>
      </c>
      <c r="AS61" t="s">
        <v>5</v>
      </c>
      <c r="AT61">
        <v>5.31</v>
      </c>
      <c r="AU61" t="s">
        <v>18</v>
      </c>
      <c r="AV61">
        <v>1</v>
      </c>
      <c r="AW61">
        <v>2</v>
      </c>
      <c r="AX61">
        <v>45348697</v>
      </c>
      <c r="AY61">
        <v>1</v>
      </c>
      <c r="AZ61">
        <v>0</v>
      </c>
      <c r="BA61">
        <v>61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0</v>
      </c>
      <c r="CY61">
        <f>AD61</f>
        <v>10.65</v>
      </c>
      <c r="CZ61">
        <f>AH61</f>
        <v>10.65</v>
      </c>
      <c r="DA61">
        <f>AL61</f>
        <v>1</v>
      </c>
      <c r="DB61">
        <v>0</v>
      </c>
    </row>
    <row r="62" spans="1:106" x14ac:dyDescent="0.35">
      <c r="A62">
        <f>ROW(Source!A41)</f>
        <v>41</v>
      </c>
      <c r="B62">
        <v>45348361</v>
      </c>
      <c r="C62">
        <v>45348696</v>
      </c>
      <c r="D62">
        <v>37064876</v>
      </c>
      <c r="E62">
        <v>1</v>
      </c>
      <c r="F62">
        <v>1</v>
      </c>
      <c r="G62">
        <v>1</v>
      </c>
      <c r="H62">
        <v>1</v>
      </c>
      <c r="I62" t="s">
        <v>228</v>
      </c>
      <c r="J62" t="s">
        <v>5</v>
      </c>
      <c r="K62" t="s">
        <v>229</v>
      </c>
      <c r="L62">
        <v>1191</v>
      </c>
      <c r="N62">
        <v>1013</v>
      </c>
      <c r="O62" t="s">
        <v>227</v>
      </c>
      <c r="P62" t="s">
        <v>227</v>
      </c>
      <c r="Q62">
        <v>1</v>
      </c>
      <c r="W62">
        <v>0</v>
      </c>
      <c r="X62">
        <v>-1417349443</v>
      </c>
      <c r="Y62">
        <v>0.02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5</v>
      </c>
      <c r="AT62">
        <v>0.02</v>
      </c>
      <c r="AU62" t="s">
        <v>5</v>
      </c>
      <c r="AV62">
        <v>2</v>
      </c>
      <c r="AW62">
        <v>2</v>
      </c>
      <c r="AX62">
        <v>45348698</v>
      </c>
      <c r="AY62">
        <v>1</v>
      </c>
      <c r="AZ62">
        <v>2048</v>
      </c>
      <c r="BA62">
        <v>62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</v>
      </c>
      <c r="CY62">
        <f>AD62</f>
        <v>0</v>
      </c>
      <c r="CZ62">
        <f>AH62</f>
        <v>0</v>
      </c>
      <c r="DA62">
        <f>AL62</f>
        <v>1</v>
      </c>
      <c r="DB62">
        <v>0</v>
      </c>
    </row>
    <row r="63" spans="1:106" x14ac:dyDescent="0.35">
      <c r="A63">
        <f>ROW(Source!A41)</f>
        <v>41</v>
      </c>
      <c r="B63">
        <v>45348361</v>
      </c>
      <c r="C63">
        <v>45348696</v>
      </c>
      <c r="D63">
        <v>36882356</v>
      </c>
      <c r="E63">
        <v>1</v>
      </c>
      <c r="F63">
        <v>1</v>
      </c>
      <c r="G63">
        <v>1</v>
      </c>
      <c r="H63">
        <v>2</v>
      </c>
      <c r="I63" t="s">
        <v>288</v>
      </c>
      <c r="J63" t="s">
        <v>289</v>
      </c>
      <c r="K63" t="s">
        <v>290</v>
      </c>
      <c r="L63">
        <v>1368</v>
      </c>
      <c r="N63">
        <v>1011</v>
      </c>
      <c r="O63" t="s">
        <v>233</v>
      </c>
      <c r="P63" t="s">
        <v>233</v>
      </c>
      <c r="Q63">
        <v>1</v>
      </c>
      <c r="W63">
        <v>0</v>
      </c>
      <c r="X63">
        <v>1047452784</v>
      </c>
      <c r="Y63">
        <v>1.2500000000000001E-2</v>
      </c>
      <c r="AA63">
        <v>0</v>
      </c>
      <c r="AB63">
        <v>6.24</v>
      </c>
      <c r="AC63">
        <v>0</v>
      </c>
      <c r="AD63">
        <v>0</v>
      </c>
      <c r="AE63">
        <v>0</v>
      </c>
      <c r="AF63">
        <v>1.7</v>
      </c>
      <c r="AG63">
        <v>0</v>
      </c>
      <c r="AH63">
        <v>0</v>
      </c>
      <c r="AI63">
        <v>1</v>
      </c>
      <c r="AJ63">
        <v>3.67</v>
      </c>
      <c r="AK63">
        <v>27.74</v>
      </c>
      <c r="AL63">
        <v>1</v>
      </c>
      <c r="AN63">
        <v>0</v>
      </c>
      <c r="AO63">
        <v>1</v>
      </c>
      <c r="AP63">
        <v>1</v>
      </c>
      <c r="AQ63">
        <v>0</v>
      </c>
      <c r="AR63">
        <v>0</v>
      </c>
      <c r="AS63" t="s">
        <v>5</v>
      </c>
      <c r="AT63">
        <v>0.01</v>
      </c>
      <c r="AU63" t="s">
        <v>17</v>
      </c>
      <c r="AV63">
        <v>0</v>
      </c>
      <c r="AW63">
        <v>2</v>
      </c>
      <c r="AX63">
        <v>45348699</v>
      </c>
      <c r="AY63">
        <v>1</v>
      </c>
      <c r="AZ63">
        <v>0</v>
      </c>
      <c r="BA63">
        <v>63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0</v>
      </c>
      <c r="CY63">
        <f>AB63</f>
        <v>6.24</v>
      </c>
      <c r="CZ63">
        <f>AF63</f>
        <v>1.7</v>
      </c>
      <c r="DA63">
        <f>AJ63</f>
        <v>3.67</v>
      </c>
      <c r="DB63">
        <v>0</v>
      </c>
    </row>
    <row r="64" spans="1:106" x14ac:dyDescent="0.35">
      <c r="A64">
        <f>ROW(Source!A41)</f>
        <v>41</v>
      </c>
      <c r="B64">
        <v>45348361</v>
      </c>
      <c r="C64">
        <v>45348696</v>
      </c>
      <c r="D64">
        <v>36882383</v>
      </c>
      <c r="E64">
        <v>1</v>
      </c>
      <c r="F64">
        <v>1</v>
      </c>
      <c r="G64">
        <v>1</v>
      </c>
      <c r="H64">
        <v>2</v>
      </c>
      <c r="I64" t="s">
        <v>280</v>
      </c>
      <c r="J64" t="s">
        <v>281</v>
      </c>
      <c r="K64" t="s">
        <v>282</v>
      </c>
      <c r="L64">
        <v>1368</v>
      </c>
      <c r="N64">
        <v>1011</v>
      </c>
      <c r="O64" t="s">
        <v>233</v>
      </c>
      <c r="P64" t="s">
        <v>233</v>
      </c>
      <c r="Q64">
        <v>1</v>
      </c>
      <c r="W64">
        <v>0</v>
      </c>
      <c r="X64">
        <v>1225731627</v>
      </c>
      <c r="Y64">
        <v>1.2500000000000001E-2</v>
      </c>
      <c r="AA64">
        <v>0</v>
      </c>
      <c r="AB64">
        <v>625.42999999999995</v>
      </c>
      <c r="AC64">
        <v>279.06</v>
      </c>
      <c r="AD64">
        <v>0</v>
      </c>
      <c r="AE64">
        <v>0</v>
      </c>
      <c r="AF64">
        <v>89.99</v>
      </c>
      <c r="AG64">
        <v>10.06</v>
      </c>
      <c r="AH64">
        <v>0</v>
      </c>
      <c r="AI64">
        <v>1</v>
      </c>
      <c r="AJ64">
        <v>6.95</v>
      </c>
      <c r="AK64">
        <v>27.74</v>
      </c>
      <c r="AL64">
        <v>1</v>
      </c>
      <c r="AN64">
        <v>0</v>
      </c>
      <c r="AO64">
        <v>1</v>
      </c>
      <c r="AP64">
        <v>1</v>
      </c>
      <c r="AQ64">
        <v>0</v>
      </c>
      <c r="AR64">
        <v>0</v>
      </c>
      <c r="AS64" t="s">
        <v>5</v>
      </c>
      <c r="AT64">
        <v>0.01</v>
      </c>
      <c r="AU64" t="s">
        <v>17</v>
      </c>
      <c r="AV64">
        <v>0</v>
      </c>
      <c r="AW64">
        <v>2</v>
      </c>
      <c r="AX64">
        <v>45348700</v>
      </c>
      <c r="AY64">
        <v>1</v>
      </c>
      <c r="AZ64">
        <v>0</v>
      </c>
      <c r="BA64">
        <v>64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0</v>
      </c>
      <c r="CY64">
        <f>AB64</f>
        <v>625.42999999999995</v>
      </c>
      <c r="CZ64">
        <f>AF64</f>
        <v>89.99</v>
      </c>
      <c r="DA64">
        <f>AJ64</f>
        <v>6.95</v>
      </c>
      <c r="DB64">
        <v>0</v>
      </c>
    </row>
    <row r="65" spans="1:106" x14ac:dyDescent="0.35">
      <c r="A65">
        <f>ROW(Source!A41)</f>
        <v>41</v>
      </c>
      <c r="B65">
        <v>45348361</v>
      </c>
      <c r="C65">
        <v>45348696</v>
      </c>
      <c r="D65">
        <v>36883554</v>
      </c>
      <c r="E65">
        <v>1</v>
      </c>
      <c r="F65">
        <v>1</v>
      </c>
      <c r="G65">
        <v>1</v>
      </c>
      <c r="H65">
        <v>2</v>
      </c>
      <c r="I65" t="s">
        <v>230</v>
      </c>
      <c r="J65" t="s">
        <v>231</v>
      </c>
      <c r="K65" t="s">
        <v>232</v>
      </c>
      <c r="L65">
        <v>1368</v>
      </c>
      <c r="N65">
        <v>1011</v>
      </c>
      <c r="O65" t="s">
        <v>233</v>
      </c>
      <c r="P65" t="s">
        <v>233</v>
      </c>
      <c r="Q65">
        <v>1</v>
      </c>
      <c r="W65">
        <v>0</v>
      </c>
      <c r="X65">
        <v>1372534845</v>
      </c>
      <c r="Y65">
        <v>1.2500000000000001E-2</v>
      </c>
      <c r="AA65">
        <v>0</v>
      </c>
      <c r="AB65">
        <v>749.09</v>
      </c>
      <c r="AC65">
        <v>321.77999999999997</v>
      </c>
      <c r="AD65">
        <v>0</v>
      </c>
      <c r="AE65">
        <v>0</v>
      </c>
      <c r="AF65">
        <v>65.709999999999994</v>
      </c>
      <c r="AG65">
        <v>11.6</v>
      </c>
      <c r="AH65">
        <v>0</v>
      </c>
      <c r="AI65">
        <v>1</v>
      </c>
      <c r="AJ65">
        <v>11.4</v>
      </c>
      <c r="AK65">
        <v>27.74</v>
      </c>
      <c r="AL65">
        <v>1</v>
      </c>
      <c r="AN65">
        <v>0</v>
      </c>
      <c r="AO65">
        <v>1</v>
      </c>
      <c r="AP65">
        <v>1</v>
      </c>
      <c r="AQ65">
        <v>0</v>
      </c>
      <c r="AR65">
        <v>0</v>
      </c>
      <c r="AS65" t="s">
        <v>5</v>
      </c>
      <c r="AT65">
        <v>0.01</v>
      </c>
      <c r="AU65" t="s">
        <v>17</v>
      </c>
      <c r="AV65">
        <v>0</v>
      </c>
      <c r="AW65">
        <v>2</v>
      </c>
      <c r="AX65">
        <v>45348701</v>
      </c>
      <c r="AY65">
        <v>1</v>
      </c>
      <c r="AZ65">
        <v>0</v>
      </c>
      <c r="BA65">
        <v>65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Y65*Source!I41</f>
        <v>0</v>
      </c>
      <c r="CY65">
        <f>AB65</f>
        <v>749.09</v>
      </c>
      <c r="CZ65">
        <f>AF65</f>
        <v>65.709999999999994</v>
      </c>
      <c r="DA65">
        <f>AJ65</f>
        <v>11.4</v>
      </c>
      <c r="DB65">
        <v>0</v>
      </c>
    </row>
    <row r="66" spans="1:106" x14ac:dyDescent="0.35">
      <c r="A66">
        <f>ROW(Source!A41)</f>
        <v>41</v>
      </c>
      <c r="B66">
        <v>45348361</v>
      </c>
      <c r="C66">
        <v>45348696</v>
      </c>
      <c r="D66">
        <v>36884416</v>
      </c>
      <c r="E66">
        <v>1</v>
      </c>
      <c r="F66">
        <v>1</v>
      </c>
      <c r="G66">
        <v>1</v>
      </c>
      <c r="H66">
        <v>2</v>
      </c>
      <c r="I66" t="s">
        <v>291</v>
      </c>
      <c r="J66" t="s">
        <v>292</v>
      </c>
      <c r="K66" t="s">
        <v>293</v>
      </c>
      <c r="L66">
        <v>1368</v>
      </c>
      <c r="N66">
        <v>1011</v>
      </c>
      <c r="O66" t="s">
        <v>233</v>
      </c>
      <c r="P66" t="s">
        <v>233</v>
      </c>
      <c r="Q66">
        <v>1</v>
      </c>
      <c r="W66">
        <v>0</v>
      </c>
      <c r="X66">
        <v>271748449</v>
      </c>
      <c r="Y66">
        <v>1.4000000000000001</v>
      </c>
      <c r="AA66">
        <v>0</v>
      </c>
      <c r="AB66">
        <v>31.1</v>
      </c>
      <c r="AC66">
        <v>0</v>
      </c>
      <c r="AD66">
        <v>0</v>
      </c>
      <c r="AE66">
        <v>0</v>
      </c>
      <c r="AF66">
        <v>6.82</v>
      </c>
      <c r="AG66">
        <v>0</v>
      </c>
      <c r="AH66">
        <v>0</v>
      </c>
      <c r="AI66">
        <v>1</v>
      </c>
      <c r="AJ66">
        <v>4.5599999999999996</v>
      </c>
      <c r="AK66">
        <v>27.74</v>
      </c>
      <c r="AL66">
        <v>1</v>
      </c>
      <c r="AN66">
        <v>0</v>
      </c>
      <c r="AO66">
        <v>1</v>
      </c>
      <c r="AP66">
        <v>1</v>
      </c>
      <c r="AQ66">
        <v>0</v>
      </c>
      <c r="AR66">
        <v>0</v>
      </c>
      <c r="AS66" t="s">
        <v>5</v>
      </c>
      <c r="AT66">
        <v>1.1200000000000001</v>
      </c>
      <c r="AU66" t="s">
        <v>17</v>
      </c>
      <c r="AV66">
        <v>0</v>
      </c>
      <c r="AW66">
        <v>2</v>
      </c>
      <c r="AX66">
        <v>45348702</v>
      </c>
      <c r="AY66">
        <v>1</v>
      </c>
      <c r="AZ66">
        <v>0</v>
      </c>
      <c r="BA66">
        <v>66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Y66*Source!I41</f>
        <v>0</v>
      </c>
      <c r="CY66">
        <f>AB66</f>
        <v>31.1</v>
      </c>
      <c r="CZ66">
        <f>AF66</f>
        <v>6.82</v>
      </c>
      <c r="DA66">
        <f>AJ66</f>
        <v>4.5599999999999996</v>
      </c>
      <c r="DB66">
        <v>0</v>
      </c>
    </row>
    <row r="67" spans="1:106" x14ac:dyDescent="0.35">
      <c r="A67">
        <f>ROW(Source!A41)</f>
        <v>41</v>
      </c>
      <c r="B67">
        <v>45348361</v>
      </c>
      <c r="C67">
        <v>45348696</v>
      </c>
      <c r="D67">
        <v>36837948</v>
      </c>
      <c r="E67">
        <v>1</v>
      </c>
      <c r="F67">
        <v>1</v>
      </c>
      <c r="G67">
        <v>1</v>
      </c>
      <c r="H67">
        <v>3</v>
      </c>
      <c r="I67" t="s">
        <v>294</v>
      </c>
      <c r="J67" t="s">
        <v>295</v>
      </c>
      <c r="K67" t="s">
        <v>296</v>
      </c>
      <c r="L67">
        <v>1348</v>
      </c>
      <c r="N67">
        <v>1009</v>
      </c>
      <c r="O67" t="s">
        <v>34</v>
      </c>
      <c r="P67" t="s">
        <v>34</v>
      </c>
      <c r="Q67">
        <v>1000</v>
      </c>
      <c r="W67">
        <v>0</v>
      </c>
      <c r="X67">
        <v>-1655298345</v>
      </c>
      <c r="Y67">
        <v>1.2E-2</v>
      </c>
      <c r="AA67">
        <v>73414</v>
      </c>
      <c r="AB67">
        <v>0</v>
      </c>
      <c r="AC67">
        <v>0</v>
      </c>
      <c r="AD67">
        <v>0</v>
      </c>
      <c r="AE67">
        <v>15620</v>
      </c>
      <c r="AF67">
        <v>0</v>
      </c>
      <c r="AG67">
        <v>0</v>
      </c>
      <c r="AH67">
        <v>0</v>
      </c>
      <c r="AI67">
        <v>4.7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5</v>
      </c>
      <c r="AT67">
        <v>1.2E-2</v>
      </c>
      <c r="AU67" t="s">
        <v>5</v>
      </c>
      <c r="AV67">
        <v>0</v>
      </c>
      <c r="AW67">
        <v>2</v>
      </c>
      <c r="AX67">
        <v>45348703</v>
      </c>
      <c r="AY67">
        <v>1</v>
      </c>
      <c r="AZ67">
        <v>0</v>
      </c>
      <c r="BA67">
        <v>67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Y67*Source!I41</f>
        <v>0</v>
      </c>
      <c r="CY67">
        <f>AA67</f>
        <v>73414</v>
      </c>
      <c r="CZ67">
        <f>AE67</f>
        <v>15620</v>
      </c>
      <c r="DA67">
        <f>AI67</f>
        <v>4.7</v>
      </c>
      <c r="DB67">
        <v>0</v>
      </c>
    </row>
    <row r="68" spans="1:106" x14ac:dyDescent="0.35">
      <c r="A68">
        <f>ROW(Source!A41)</f>
        <v>41</v>
      </c>
      <c r="B68">
        <v>45348361</v>
      </c>
      <c r="C68">
        <v>45348696</v>
      </c>
      <c r="D68">
        <v>36839083</v>
      </c>
      <c r="E68">
        <v>1</v>
      </c>
      <c r="F68">
        <v>1</v>
      </c>
      <c r="G68">
        <v>1</v>
      </c>
      <c r="H68">
        <v>3</v>
      </c>
      <c r="I68" t="s">
        <v>297</v>
      </c>
      <c r="J68" t="s">
        <v>298</v>
      </c>
      <c r="K68" t="s">
        <v>299</v>
      </c>
      <c r="L68">
        <v>1348</v>
      </c>
      <c r="N68">
        <v>1009</v>
      </c>
      <c r="O68" t="s">
        <v>34</v>
      </c>
      <c r="P68" t="s">
        <v>34</v>
      </c>
      <c r="Q68">
        <v>1000</v>
      </c>
      <c r="W68">
        <v>0</v>
      </c>
      <c r="X68">
        <v>1262170789</v>
      </c>
      <c r="Y68">
        <v>2E-3</v>
      </c>
      <c r="AA68">
        <v>71816</v>
      </c>
      <c r="AB68">
        <v>0</v>
      </c>
      <c r="AC68">
        <v>0</v>
      </c>
      <c r="AD68">
        <v>0</v>
      </c>
      <c r="AE68">
        <v>7640</v>
      </c>
      <c r="AF68">
        <v>0</v>
      </c>
      <c r="AG68">
        <v>0</v>
      </c>
      <c r="AH68">
        <v>0</v>
      </c>
      <c r="AI68">
        <v>9.4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5</v>
      </c>
      <c r="AT68">
        <v>2E-3</v>
      </c>
      <c r="AU68" t="s">
        <v>5</v>
      </c>
      <c r="AV68">
        <v>0</v>
      </c>
      <c r="AW68">
        <v>2</v>
      </c>
      <c r="AX68">
        <v>45348704</v>
      </c>
      <c r="AY68">
        <v>1</v>
      </c>
      <c r="AZ68">
        <v>0</v>
      </c>
      <c r="BA68">
        <v>68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Y68*Source!I41</f>
        <v>0</v>
      </c>
      <c r="CY68">
        <f>AA68</f>
        <v>71816</v>
      </c>
      <c r="CZ68">
        <f>AE68</f>
        <v>7640</v>
      </c>
      <c r="DA68">
        <f>AI68</f>
        <v>9.4</v>
      </c>
      <c r="DB68">
        <v>0</v>
      </c>
    </row>
    <row r="69" spans="1:106" x14ac:dyDescent="0.35">
      <c r="A69">
        <f>ROW(Source!A42)</f>
        <v>42</v>
      </c>
      <c r="B69">
        <v>45348361</v>
      </c>
      <c r="C69">
        <v>45348792</v>
      </c>
      <c r="D69">
        <v>37069580</v>
      </c>
      <c r="E69">
        <v>1</v>
      </c>
      <c r="F69">
        <v>1</v>
      </c>
      <c r="G69">
        <v>1</v>
      </c>
      <c r="H69">
        <v>1</v>
      </c>
      <c r="I69" t="s">
        <v>225</v>
      </c>
      <c r="J69" t="s">
        <v>5</v>
      </c>
      <c r="K69" t="s">
        <v>226</v>
      </c>
      <c r="L69">
        <v>1191</v>
      </c>
      <c r="N69">
        <v>1013</v>
      </c>
      <c r="O69" t="s">
        <v>227</v>
      </c>
      <c r="P69" t="s">
        <v>227</v>
      </c>
      <c r="Q69">
        <v>1</v>
      </c>
      <c r="W69">
        <v>0</v>
      </c>
      <c r="X69">
        <v>1010519658</v>
      </c>
      <c r="Y69">
        <v>32.096499999999999</v>
      </c>
      <c r="AA69">
        <v>0</v>
      </c>
      <c r="AB69">
        <v>0</v>
      </c>
      <c r="AC69">
        <v>0</v>
      </c>
      <c r="AD69">
        <v>8.64</v>
      </c>
      <c r="AE69">
        <v>0</v>
      </c>
      <c r="AF69">
        <v>0</v>
      </c>
      <c r="AG69">
        <v>0</v>
      </c>
      <c r="AH69">
        <v>8.64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1</v>
      </c>
      <c r="AQ69">
        <v>0</v>
      </c>
      <c r="AR69">
        <v>0</v>
      </c>
      <c r="AS69" t="s">
        <v>5</v>
      </c>
      <c r="AT69">
        <v>27.91</v>
      </c>
      <c r="AU69" t="s">
        <v>18</v>
      </c>
      <c r="AV69">
        <v>1</v>
      </c>
      <c r="AW69">
        <v>2</v>
      </c>
      <c r="AX69">
        <v>45348793</v>
      </c>
      <c r="AY69">
        <v>1</v>
      </c>
      <c r="AZ69">
        <v>0</v>
      </c>
      <c r="BA69">
        <v>69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Y69*Source!I42</f>
        <v>0</v>
      </c>
      <c r="CY69">
        <f>AD69</f>
        <v>8.64</v>
      </c>
      <c r="CZ69">
        <f>AH69</f>
        <v>8.64</v>
      </c>
      <c r="DA69">
        <f>AL69</f>
        <v>1</v>
      </c>
      <c r="DB69">
        <v>0</v>
      </c>
    </row>
    <row r="70" spans="1:106" x14ac:dyDescent="0.35">
      <c r="A70">
        <f>ROW(Source!A42)</f>
        <v>42</v>
      </c>
      <c r="B70">
        <v>45348361</v>
      </c>
      <c r="C70">
        <v>45348792</v>
      </c>
      <c r="D70">
        <v>37064876</v>
      </c>
      <c r="E70">
        <v>1</v>
      </c>
      <c r="F70">
        <v>1</v>
      </c>
      <c r="G70">
        <v>1</v>
      </c>
      <c r="H70">
        <v>1</v>
      </c>
      <c r="I70" t="s">
        <v>228</v>
      </c>
      <c r="J70" t="s">
        <v>5</v>
      </c>
      <c r="K70" t="s">
        <v>229</v>
      </c>
      <c r="L70">
        <v>1191</v>
      </c>
      <c r="N70">
        <v>1013</v>
      </c>
      <c r="O70" t="s">
        <v>227</v>
      </c>
      <c r="P70" t="s">
        <v>227</v>
      </c>
      <c r="Q70">
        <v>1</v>
      </c>
      <c r="W70">
        <v>0</v>
      </c>
      <c r="X70">
        <v>-1417349443</v>
      </c>
      <c r="Y70">
        <v>4.88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5</v>
      </c>
      <c r="AT70">
        <v>4.88</v>
      </c>
      <c r="AU70" t="s">
        <v>5</v>
      </c>
      <c r="AV70">
        <v>2</v>
      </c>
      <c r="AW70">
        <v>2</v>
      </c>
      <c r="AX70">
        <v>45348794</v>
      </c>
      <c r="AY70">
        <v>1</v>
      </c>
      <c r="AZ70">
        <v>2048</v>
      </c>
      <c r="BA70">
        <v>70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Y70*Source!I42</f>
        <v>0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35">
      <c r="A71">
        <f>ROW(Source!A42)</f>
        <v>42</v>
      </c>
      <c r="B71">
        <v>45348361</v>
      </c>
      <c r="C71">
        <v>45348792</v>
      </c>
      <c r="D71">
        <v>36882385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W71">
        <v>0</v>
      </c>
      <c r="X71">
        <v>112388062</v>
      </c>
      <c r="Y71">
        <v>3.7499999999999999E-2</v>
      </c>
      <c r="AA71">
        <v>0</v>
      </c>
      <c r="AB71">
        <v>631.24</v>
      </c>
      <c r="AC71">
        <v>279.06</v>
      </c>
      <c r="AD71">
        <v>0</v>
      </c>
      <c r="AE71">
        <v>0</v>
      </c>
      <c r="AF71">
        <v>76.7</v>
      </c>
      <c r="AG71">
        <v>10.06</v>
      </c>
      <c r="AH71">
        <v>0</v>
      </c>
      <c r="AI71">
        <v>1</v>
      </c>
      <c r="AJ71">
        <v>8.23</v>
      </c>
      <c r="AK71">
        <v>27.74</v>
      </c>
      <c r="AL71">
        <v>1</v>
      </c>
      <c r="AN71">
        <v>0</v>
      </c>
      <c r="AO71">
        <v>1</v>
      </c>
      <c r="AP71">
        <v>1</v>
      </c>
      <c r="AQ71">
        <v>0</v>
      </c>
      <c r="AR71">
        <v>0</v>
      </c>
      <c r="AS71" t="s">
        <v>5</v>
      </c>
      <c r="AT71">
        <v>0.03</v>
      </c>
      <c r="AU71" t="s">
        <v>17</v>
      </c>
      <c r="AV71">
        <v>0</v>
      </c>
      <c r="AW71">
        <v>2</v>
      </c>
      <c r="AX71">
        <v>45348795</v>
      </c>
      <c r="AY71">
        <v>1</v>
      </c>
      <c r="AZ71">
        <v>0</v>
      </c>
      <c r="BA71">
        <v>71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Y71*Source!I42</f>
        <v>0</v>
      </c>
      <c r="CY71">
        <f>AB71</f>
        <v>631.24</v>
      </c>
      <c r="CZ71">
        <f>AF71</f>
        <v>76.7</v>
      </c>
      <c r="DA71">
        <f>AJ71</f>
        <v>8.23</v>
      </c>
      <c r="DB71">
        <v>0</v>
      </c>
    </row>
    <row r="72" spans="1:106" x14ac:dyDescent="0.35">
      <c r="A72">
        <f>ROW(Source!A42)</f>
        <v>42</v>
      </c>
      <c r="B72">
        <v>45348361</v>
      </c>
      <c r="C72">
        <v>45348792</v>
      </c>
      <c r="D72">
        <v>36882446</v>
      </c>
      <c r="E72">
        <v>1</v>
      </c>
      <c r="F72">
        <v>1</v>
      </c>
      <c r="G72">
        <v>1</v>
      </c>
      <c r="H72">
        <v>2</v>
      </c>
      <c r="I72" t="s">
        <v>303</v>
      </c>
      <c r="J72" t="s">
        <v>304</v>
      </c>
      <c r="K72" t="s">
        <v>305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W72">
        <v>0</v>
      </c>
      <c r="X72">
        <v>909311819</v>
      </c>
      <c r="Y72">
        <v>6.25E-2</v>
      </c>
      <c r="AA72">
        <v>0</v>
      </c>
      <c r="AB72">
        <v>328.46</v>
      </c>
      <c r="AC72">
        <v>279.06</v>
      </c>
      <c r="AD72">
        <v>0</v>
      </c>
      <c r="AE72">
        <v>0</v>
      </c>
      <c r="AF72">
        <v>24.33</v>
      </c>
      <c r="AG72">
        <v>10.06</v>
      </c>
      <c r="AH72">
        <v>0</v>
      </c>
      <c r="AI72">
        <v>1</v>
      </c>
      <c r="AJ72">
        <v>13.5</v>
      </c>
      <c r="AK72">
        <v>27.74</v>
      </c>
      <c r="AL72">
        <v>1</v>
      </c>
      <c r="AN72">
        <v>0</v>
      </c>
      <c r="AO72">
        <v>1</v>
      </c>
      <c r="AP72">
        <v>1</v>
      </c>
      <c r="AQ72">
        <v>0</v>
      </c>
      <c r="AR72">
        <v>0</v>
      </c>
      <c r="AS72" t="s">
        <v>5</v>
      </c>
      <c r="AT72">
        <v>0.05</v>
      </c>
      <c r="AU72" t="s">
        <v>17</v>
      </c>
      <c r="AV72">
        <v>0</v>
      </c>
      <c r="AW72">
        <v>2</v>
      </c>
      <c r="AX72">
        <v>45348796</v>
      </c>
      <c r="AY72">
        <v>1</v>
      </c>
      <c r="AZ72">
        <v>0</v>
      </c>
      <c r="BA72">
        <v>72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Y72*Source!I42</f>
        <v>0</v>
      </c>
      <c r="CY72">
        <f>AB72</f>
        <v>328.46</v>
      </c>
      <c r="CZ72">
        <f>AF72</f>
        <v>24.33</v>
      </c>
      <c r="DA72">
        <f>AJ72</f>
        <v>13.5</v>
      </c>
      <c r="DB72">
        <v>0</v>
      </c>
    </row>
    <row r="73" spans="1:106" x14ac:dyDescent="0.35">
      <c r="A73">
        <f>ROW(Source!A42)</f>
        <v>42</v>
      </c>
      <c r="B73">
        <v>45348361</v>
      </c>
      <c r="C73">
        <v>45348792</v>
      </c>
      <c r="D73">
        <v>36882608</v>
      </c>
      <c r="E73">
        <v>1</v>
      </c>
      <c r="F73">
        <v>1</v>
      </c>
      <c r="G73">
        <v>1</v>
      </c>
      <c r="H73">
        <v>2</v>
      </c>
      <c r="I73" t="s">
        <v>249</v>
      </c>
      <c r="J73" t="s">
        <v>250</v>
      </c>
      <c r="K73" t="s">
        <v>251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W73">
        <v>0</v>
      </c>
      <c r="X73">
        <v>1573467769</v>
      </c>
      <c r="Y73">
        <v>6</v>
      </c>
      <c r="AA73">
        <v>0</v>
      </c>
      <c r="AB73">
        <v>314.13</v>
      </c>
      <c r="AC73">
        <v>247.16</v>
      </c>
      <c r="AD73">
        <v>0</v>
      </c>
      <c r="AE73">
        <v>0</v>
      </c>
      <c r="AF73">
        <v>14.15</v>
      </c>
      <c r="AG73">
        <v>8.91</v>
      </c>
      <c r="AH73">
        <v>0</v>
      </c>
      <c r="AI73">
        <v>1</v>
      </c>
      <c r="AJ73">
        <v>22.2</v>
      </c>
      <c r="AK73">
        <v>27.74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5</v>
      </c>
      <c r="AT73">
        <v>4.8</v>
      </c>
      <c r="AU73" t="s">
        <v>17</v>
      </c>
      <c r="AV73">
        <v>0</v>
      </c>
      <c r="AW73">
        <v>2</v>
      </c>
      <c r="AX73">
        <v>45348797</v>
      </c>
      <c r="AY73">
        <v>1</v>
      </c>
      <c r="AZ73">
        <v>0</v>
      </c>
      <c r="BA73">
        <v>73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Y73*Source!I42</f>
        <v>0</v>
      </c>
      <c r="CY73">
        <f>AB73</f>
        <v>314.13</v>
      </c>
      <c r="CZ73">
        <f>AF73</f>
        <v>14.15</v>
      </c>
      <c r="DA73">
        <f>AJ73</f>
        <v>22.2</v>
      </c>
      <c r="DB73">
        <v>0</v>
      </c>
    </row>
    <row r="74" spans="1:106" x14ac:dyDescent="0.35">
      <c r="A74">
        <f>ROW(Source!A42)</f>
        <v>42</v>
      </c>
      <c r="B74">
        <v>45348361</v>
      </c>
      <c r="C74">
        <v>45348792</v>
      </c>
      <c r="D74">
        <v>36801792</v>
      </c>
      <c r="E74">
        <v>1</v>
      </c>
      <c r="F74">
        <v>1</v>
      </c>
      <c r="G74">
        <v>1</v>
      </c>
      <c r="H74">
        <v>3</v>
      </c>
      <c r="I74" t="s">
        <v>272</v>
      </c>
      <c r="J74" t="s">
        <v>273</v>
      </c>
      <c r="K74" t="s">
        <v>274</v>
      </c>
      <c r="L74">
        <v>1339</v>
      </c>
      <c r="N74">
        <v>1007</v>
      </c>
      <c r="O74" t="s">
        <v>29</v>
      </c>
      <c r="P74" t="s">
        <v>29</v>
      </c>
      <c r="Q74">
        <v>1</v>
      </c>
      <c r="W74">
        <v>0</v>
      </c>
      <c r="X74">
        <v>-1660354250</v>
      </c>
      <c r="Y74">
        <v>0.5</v>
      </c>
      <c r="AA74">
        <v>25.45</v>
      </c>
      <c r="AB74">
        <v>0</v>
      </c>
      <c r="AC74">
        <v>0</v>
      </c>
      <c r="AD74">
        <v>0</v>
      </c>
      <c r="AE74">
        <v>2.44</v>
      </c>
      <c r="AF74">
        <v>0</v>
      </c>
      <c r="AG74">
        <v>0</v>
      </c>
      <c r="AH74">
        <v>0</v>
      </c>
      <c r="AI74">
        <v>10.43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5</v>
      </c>
      <c r="AT74">
        <v>0.5</v>
      </c>
      <c r="AU74" t="s">
        <v>5</v>
      </c>
      <c r="AV74">
        <v>0</v>
      </c>
      <c r="AW74">
        <v>2</v>
      </c>
      <c r="AX74">
        <v>45348798</v>
      </c>
      <c r="AY74">
        <v>1</v>
      </c>
      <c r="AZ74">
        <v>0</v>
      </c>
      <c r="BA74">
        <v>74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Y74*Source!I42</f>
        <v>0</v>
      </c>
      <c r="CY74">
        <f>AA74</f>
        <v>25.45</v>
      </c>
      <c r="CZ74">
        <f>AE74</f>
        <v>2.44</v>
      </c>
      <c r="DA74">
        <f>AI74</f>
        <v>10.43</v>
      </c>
      <c r="DB74">
        <v>0</v>
      </c>
    </row>
    <row r="75" spans="1:106" x14ac:dyDescent="0.35">
      <c r="A75">
        <f>ROW(Source!A42)</f>
        <v>42</v>
      </c>
      <c r="B75">
        <v>45348361</v>
      </c>
      <c r="C75">
        <v>45348792</v>
      </c>
      <c r="D75">
        <v>0</v>
      </c>
      <c r="E75">
        <v>0</v>
      </c>
      <c r="F75">
        <v>1</v>
      </c>
      <c r="G75">
        <v>1</v>
      </c>
      <c r="H75">
        <v>3</v>
      </c>
      <c r="I75" t="s">
        <v>102</v>
      </c>
      <c r="J75" t="s">
        <v>5</v>
      </c>
      <c r="K75" t="s">
        <v>103</v>
      </c>
      <c r="L75">
        <v>1346</v>
      </c>
      <c r="N75">
        <v>1009</v>
      </c>
      <c r="O75" t="s">
        <v>52</v>
      </c>
      <c r="P75" t="s">
        <v>52</v>
      </c>
      <c r="Q75">
        <v>1</v>
      </c>
      <c r="W75">
        <v>0</v>
      </c>
      <c r="X75">
        <v>1645611552</v>
      </c>
      <c r="Y75">
        <v>480</v>
      </c>
      <c r="AA75">
        <v>67.42</v>
      </c>
      <c r="AB75">
        <v>0</v>
      </c>
      <c r="AC75">
        <v>0</v>
      </c>
      <c r="AD75">
        <v>0</v>
      </c>
      <c r="AE75">
        <v>67.42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0</v>
      </c>
      <c r="AQ75">
        <v>0</v>
      </c>
      <c r="AR75">
        <v>0</v>
      </c>
      <c r="AS75" t="s">
        <v>5</v>
      </c>
      <c r="AT75">
        <v>480</v>
      </c>
      <c r="AU75" t="s">
        <v>5</v>
      </c>
      <c r="AV75">
        <v>0</v>
      </c>
      <c r="AW75">
        <v>1</v>
      </c>
      <c r="AX75">
        <v>-1</v>
      </c>
      <c r="AY75">
        <v>0</v>
      </c>
      <c r="AZ75">
        <v>0</v>
      </c>
      <c r="BA75" t="s">
        <v>5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Y75*Source!I42</f>
        <v>0</v>
      </c>
      <c r="CY75">
        <f>AA75</f>
        <v>67.42</v>
      </c>
      <c r="CZ75">
        <f>AE75</f>
        <v>67.42</v>
      </c>
      <c r="DA75">
        <f>AI75</f>
        <v>1</v>
      </c>
      <c r="DB7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R75"/>
  <sheetViews>
    <sheetView workbookViewId="0"/>
  </sheetViews>
  <sheetFormatPr defaultColWidth="9.1328125" defaultRowHeight="12.75" x14ac:dyDescent="0.35"/>
  <cols>
    <col min="1" max="256" width="9.1328125" customWidth="1"/>
  </cols>
  <sheetData>
    <row r="1" spans="1:44" x14ac:dyDescent="0.35">
      <c r="A1">
        <f>ROW(Source!A24)</f>
        <v>24</v>
      </c>
      <c r="B1">
        <v>45348819</v>
      </c>
      <c r="C1">
        <v>45348818</v>
      </c>
      <c r="D1">
        <v>37069580</v>
      </c>
      <c r="E1">
        <v>1</v>
      </c>
      <c r="F1">
        <v>1</v>
      </c>
      <c r="G1">
        <v>1</v>
      </c>
      <c r="H1">
        <v>1</v>
      </c>
      <c r="I1" t="s">
        <v>225</v>
      </c>
      <c r="J1" t="s">
        <v>5</v>
      </c>
      <c r="K1" t="s">
        <v>226</v>
      </c>
      <c r="L1">
        <v>1191</v>
      </c>
      <c r="N1">
        <v>1013</v>
      </c>
      <c r="O1" t="s">
        <v>227</v>
      </c>
      <c r="P1" t="s">
        <v>227</v>
      </c>
      <c r="Q1">
        <v>1</v>
      </c>
      <c r="X1">
        <v>70.2</v>
      </c>
      <c r="Y1">
        <v>0</v>
      </c>
      <c r="Z1">
        <v>0</v>
      </c>
      <c r="AA1">
        <v>0</v>
      </c>
      <c r="AB1">
        <v>8.64</v>
      </c>
      <c r="AC1">
        <v>0</v>
      </c>
      <c r="AD1">
        <v>1</v>
      </c>
      <c r="AE1">
        <v>1</v>
      </c>
      <c r="AF1" t="s">
        <v>18</v>
      </c>
      <c r="AG1">
        <v>80.73</v>
      </c>
      <c r="AH1">
        <v>2</v>
      </c>
      <c r="AI1">
        <v>45348819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35">
      <c r="A2">
        <f>ROW(Source!A24)</f>
        <v>24</v>
      </c>
      <c r="B2">
        <v>45348820</v>
      </c>
      <c r="C2">
        <v>45348818</v>
      </c>
      <c r="D2">
        <v>37064876</v>
      </c>
      <c r="E2">
        <v>1</v>
      </c>
      <c r="F2">
        <v>1</v>
      </c>
      <c r="G2">
        <v>1</v>
      </c>
      <c r="H2">
        <v>1</v>
      </c>
      <c r="I2" t="s">
        <v>228</v>
      </c>
      <c r="J2" t="s">
        <v>5</v>
      </c>
      <c r="K2" t="s">
        <v>229</v>
      </c>
      <c r="L2">
        <v>1191</v>
      </c>
      <c r="N2">
        <v>1013</v>
      </c>
      <c r="O2" t="s">
        <v>227</v>
      </c>
      <c r="P2" t="s">
        <v>227</v>
      </c>
      <c r="Q2">
        <v>1</v>
      </c>
      <c r="X2">
        <v>0.18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17</v>
      </c>
      <c r="AG2">
        <v>0.22499999999999998</v>
      </c>
      <c r="AH2">
        <v>2</v>
      </c>
      <c r="AI2">
        <v>45348820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35">
      <c r="A3">
        <f>ROW(Source!A24)</f>
        <v>24</v>
      </c>
      <c r="B3">
        <v>45348821</v>
      </c>
      <c r="C3">
        <v>45348818</v>
      </c>
      <c r="D3">
        <v>36883554</v>
      </c>
      <c r="E3">
        <v>1</v>
      </c>
      <c r="F3">
        <v>1</v>
      </c>
      <c r="G3">
        <v>1</v>
      </c>
      <c r="H3">
        <v>2</v>
      </c>
      <c r="I3" t="s">
        <v>230</v>
      </c>
      <c r="J3" t="s">
        <v>231</v>
      </c>
      <c r="K3" t="s">
        <v>232</v>
      </c>
      <c r="L3">
        <v>1368</v>
      </c>
      <c r="N3">
        <v>1011</v>
      </c>
      <c r="O3" t="s">
        <v>233</v>
      </c>
      <c r="P3" t="s">
        <v>233</v>
      </c>
      <c r="Q3">
        <v>1</v>
      </c>
      <c r="X3">
        <v>0.18</v>
      </c>
      <c r="Y3">
        <v>0</v>
      </c>
      <c r="Z3">
        <v>65.709999999999994</v>
      </c>
      <c r="AA3">
        <v>11.6</v>
      </c>
      <c r="AB3">
        <v>0</v>
      </c>
      <c r="AC3">
        <v>0</v>
      </c>
      <c r="AD3">
        <v>1</v>
      </c>
      <c r="AE3">
        <v>0</v>
      </c>
      <c r="AF3" t="s">
        <v>17</v>
      </c>
      <c r="AG3">
        <v>0.22499999999999998</v>
      </c>
      <c r="AH3">
        <v>2</v>
      </c>
      <c r="AI3">
        <v>45348821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35">
      <c r="A4">
        <f>ROW(Source!A24)</f>
        <v>24</v>
      </c>
      <c r="B4">
        <v>45348822</v>
      </c>
      <c r="C4">
        <v>45348818</v>
      </c>
      <c r="D4">
        <v>36796783</v>
      </c>
      <c r="E4">
        <v>17</v>
      </c>
      <c r="F4">
        <v>1</v>
      </c>
      <c r="G4">
        <v>1</v>
      </c>
      <c r="H4">
        <v>3</v>
      </c>
      <c r="I4" t="s">
        <v>306</v>
      </c>
      <c r="J4" t="s">
        <v>5</v>
      </c>
      <c r="K4" t="s">
        <v>307</v>
      </c>
      <c r="L4">
        <v>1339</v>
      </c>
      <c r="N4">
        <v>1007</v>
      </c>
      <c r="O4" t="s">
        <v>29</v>
      </c>
      <c r="P4" t="s">
        <v>29</v>
      </c>
      <c r="Q4">
        <v>1</v>
      </c>
      <c r="X4">
        <v>8.0000000000000002E-3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 t="s">
        <v>5</v>
      </c>
      <c r="AG4">
        <v>8.0000000000000002E-3</v>
      </c>
      <c r="AH4">
        <v>3</v>
      </c>
      <c r="AI4">
        <v>-1</v>
      </c>
      <c r="AJ4" t="s">
        <v>5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35">
      <c r="A5">
        <f>ROW(Source!A24)</f>
        <v>24</v>
      </c>
      <c r="B5">
        <v>45348823</v>
      </c>
      <c r="C5">
        <v>45348818</v>
      </c>
      <c r="D5">
        <v>36796784</v>
      </c>
      <c r="E5">
        <v>17</v>
      </c>
      <c r="F5">
        <v>1</v>
      </c>
      <c r="G5">
        <v>1</v>
      </c>
      <c r="H5">
        <v>3</v>
      </c>
      <c r="I5" t="s">
        <v>306</v>
      </c>
      <c r="J5" t="s">
        <v>5</v>
      </c>
      <c r="K5" t="s">
        <v>308</v>
      </c>
      <c r="L5">
        <v>1348</v>
      </c>
      <c r="N5">
        <v>1009</v>
      </c>
      <c r="O5" t="s">
        <v>34</v>
      </c>
      <c r="P5" t="s">
        <v>34</v>
      </c>
      <c r="Q5">
        <v>1000</v>
      </c>
      <c r="X5">
        <v>2.9000000000000001E-2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 t="s">
        <v>5</v>
      </c>
      <c r="AG5">
        <v>2.9000000000000001E-2</v>
      </c>
      <c r="AH5">
        <v>3</v>
      </c>
      <c r="AI5">
        <v>-1</v>
      </c>
      <c r="AJ5" t="s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35">
      <c r="A6">
        <f>ROW(Source!A24)</f>
        <v>24</v>
      </c>
      <c r="B6">
        <v>45348824</v>
      </c>
      <c r="C6">
        <v>45348818</v>
      </c>
      <c r="D6">
        <v>36831741</v>
      </c>
      <c r="E6">
        <v>1</v>
      </c>
      <c r="F6">
        <v>1</v>
      </c>
      <c r="G6">
        <v>1</v>
      </c>
      <c r="H6">
        <v>3</v>
      </c>
      <c r="I6" t="s">
        <v>234</v>
      </c>
      <c r="J6" t="s">
        <v>235</v>
      </c>
      <c r="K6" t="s">
        <v>236</v>
      </c>
      <c r="L6">
        <v>1327</v>
      </c>
      <c r="N6">
        <v>1005</v>
      </c>
      <c r="O6" t="s">
        <v>39</v>
      </c>
      <c r="P6" t="s">
        <v>39</v>
      </c>
      <c r="Q6">
        <v>1</v>
      </c>
      <c r="X6">
        <v>5.5</v>
      </c>
      <c r="Y6">
        <v>35.22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5</v>
      </c>
      <c r="AG6">
        <v>5.5</v>
      </c>
      <c r="AH6">
        <v>2</v>
      </c>
      <c r="AI6">
        <v>45348824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35">
      <c r="A7">
        <f>ROW(Source!A27)</f>
        <v>27</v>
      </c>
      <c r="B7">
        <v>45348444</v>
      </c>
      <c r="C7">
        <v>45348443</v>
      </c>
      <c r="D7">
        <v>37065248</v>
      </c>
      <c r="E7">
        <v>1</v>
      </c>
      <c r="F7">
        <v>1</v>
      </c>
      <c r="G7">
        <v>1</v>
      </c>
      <c r="H7">
        <v>1</v>
      </c>
      <c r="I7" t="s">
        <v>237</v>
      </c>
      <c r="J7" t="s">
        <v>5</v>
      </c>
      <c r="K7" t="s">
        <v>238</v>
      </c>
      <c r="L7">
        <v>1191</v>
      </c>
      <c r="N7">
        <v>1013</v>
      </c>
      <c r="O7" t="s">
        <v>227</v>
      </c>
      <c r="P7" t="s">
        <v>227</v>
      </c>
      <c r="Q7">
        <v>1</v>
      </c>
      <c r="X7">
        <v>0.9</v>
      </c>
      <c r="Y7">
        <v>0</v>
      </c>
      <c r="Z7">
        <v>0</v>
      </c>
      <c r="AA7">
        <v>0</v>
      </c>
      <c r="AB7">
        <v>8.5299999999999994</v>
      </c>
      <c r="AC7">
        <v>0</v>
      </c>
      <c r="AD7">
        <v>1</v>
      </c>
      <c r="AE7">
        <v>1</v>
      </c>
      <c r="AF7" t="s">
        <v>18</v>
      </c>
      <c r="AG7">
        <v>1.0349999999999999</v>
      </c>
      <c r="AH7">
        <v>2</v>
      </c>
      <c r="AI7">
        <v>45348444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35">
      <c r="A8">
        <f>ROW(Source!A28)</f>
        <v>28</v>
      </c>
      <c r="B8">
        <v>45348454</v>
      </c>
      <c r="C8">
        <v>45348453</v>
      </c>
      <c r="D8">
        <v>37071037</v>
      </c>
      <c r="E8">
        <v>1</v>
      </c>
      <c r="F8">
        <v>1</v>
      </c>
      <c r="G8">
        <v>1</v>
      </c>
      <c r="H8">
        <v>1</v>
      </c>
      <c r="I8" t="s">
        <v>239</v>
      </c>
      <c r="J8" t="s">
        <v>5</v>
      </c>
      <c r="K8" t="s">
        <v>240</v>
      </c>
      <c r="L8">
        <v>1191</v>
      </c>
      <c r="N8">
        <v>1013</v>
      </c>
      <c r="O8" t="s">
        <v>227</v>
      </c>
      <c r="P8" t="s">
        <v>227</v>
      </c>
      <c r="Q8">
        <v>1</v>
      </c>
      <c r="X8">
        <v>16.32</v>
      </c>
      <c r="Y8">
        <v>0</v>
      </c>
      <c r="Z8">
        <v>0</v>
      </c>
      <c r="AA8">
        <v>0</v>
      </c>
      <c r="AB8">
        <v>9.6199999999999992</v>
      </c>
      <c r="AC8">
        <v>0</v>
      </c>
      <c r="AD8">
        <v>1</v>
      </c>
      <c r="AE8">
        <v>1</v>
      </c>
      <c r="AF8" t="s">
        <v>18</v>
      </c>
      <c r="AG8">
        <v>18.767999999999997</v>
      </c>
      <c r="AH8">
        <v>2</v>
      </c>
      <c r="AI8">
        <v>45348454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35">
      <c r="A9">
        <f>ROW(Source!A28)</f>
        <v>28</v>
      </c>
      <c r="B9">
        <v>45348455</v>
      </c>
      <c r="C9">
        <v>45348453</v>
      </c>
      <c r="D9">
        <v>37064876</v>
      </c>
      <c r="E9">
        <v>1</v>
      </c>
      <c r="F9">
        <v>1</v>
      </c>
      <c r="G9">
        <v>1</v>
      </c>
      <c r="H9">
        <v>1</v>
      </c>
      <c r="I9" t="s">
        <v>228</v>
      </c>
      <c r="J9" t="s">
        <v>5</v>
      </c>
      <c r="K9" t="s">
        <v>229</v>
      </c>
      <c r="L9">
        <v>1191</v>
      </c>
      <c r="N9">
        <v>1013</v>
      </c>
      <c r="O9" t="s">
        <v>227</v>
      </c>
      <c r="P9" t="s">
        <v>227</v>
      </c>
      <c r="Q9">
        <v>1</v>
      </c>
      <c r="X9">
        <v>0.03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17</v>
      </c>
      <c r="AG9">
        <v>3.7499999999999999E-2</v>
      </c>
      <c r="AH9">
        <v>2</v>
      </c>
      <c r="AI9">
        <v>45348455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35">
      <c r="A10">
        <f>ROW(Source!A28)</f>
        <v>28</v>
      </c>
      <c r="B10">
        <v>45348456</v>
      </c>
      <c r="C10">
        <v>45348453</v>
      </c>
      <c r="D10">
        <v>36882452</v>
      </c>
      <c r="E10">
        <v>1</v>
      </c>
      <c r="F10">
        <v>1</v>
      </c>
      <c r="G10">
        <v>1</v>
      </c>
      <c r="H10">
        <v>2</v>
      </c>
      <c r="I10" t="s">
        <v>241</v>
      </c>
      <c r="J10" t="s">
        <v>242</v>
      </c>
      <c r="K10" t="s">
        <v>243</v>
      </c>
      <c r="L10">
        <v>1368</v>
      </c>
      <c r="N10">
        <v>1011</v>
      </c>
      <c r="O10" t="s">
        <v>233</v>
      </c>
      <c r="P10" t="s">
        <v>233</v>
      </c>
      <c r="Q10">
        <v>1</v>
      </c>
      <c r="X10">
        <v>0.01</v>
      </c>
      <c r="Y10">
        <v>0</v>
      </c>
      <c r="Z10">
        <v>31.26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17</v>
      </c>
      <c r="AG10">
        <v>1.2500000000000001E-2</v>
      </c>
      <c r="AH10">
        <v>2</v>
      </c>
      <c r="AI10">
        <v>45348456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35">
      <c r="A11">
        <f>ROW(Source!A28)</f>
        <v>28</v>
      </c>
      <c r="B11">
        <v>45348457</v>
      </c>
      <c r="C11">
        <v>45348453</v>
      </c>
      <c r="D11">
        <v>36883554</v>
      </c>
      <c r="E11">
        <v>1</v>
      </c>
      <c r="F11">
        <v>1</v>
      </c>
      <c r="G11">
        <v>1</v>
      </c>
      <c r="H11">
        <v>2</v>
      </c>
      <c r="I11" t="s">
        <v>230</v>
      </c>
      <c r="J11" t="s">
        <v>231</v>
      </c>
      <c r="K11" t="s">
        <v>232</v>
      </c>
      <c r="L11">
        <v>1368</v>
      </c>
      <c r="N11">
        <v>1011</v>
      </c>
      <c r="O11" t="s">
        <v>233</v>
      </c>
      <c r="P11" t="s">
        <v>233</v>
      </c>
      <c r="Q11">
        <v>1</v>
      </c>
      <c r="X11">
        <v>0.02</v>
      </c>
      <c r="Y11">
        <v>0</v>
      </c>
      <c r="Z11">
        <v>65.709999999999994</v>
      </c>
      <c r="AA11">
        <v>11.6</v>
      </c>
      <c r="AB11">
        <v>0</v>
      </c>
      <c r="AC11">
        <v>0</v>
      </c>
      <c r="AD11">
        <v>1</v>
      </c>
      <c r="AE11">
        <v>0</v>
      </c>
      <c r="AF11" t="s">
        <v>17</v>
      </c>
      <c r="AG11">
        <v>2.5000000000000001E-2</v>
      </c>
      <c r="AH11">
        <v>2</v>
      </c>
      <c r="AI11">
        <v>45348457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35">
      <c r="A12">
        <f>ROW(Source!A28)</f>
        <v>28</v>
      </c>
      <c r="B12">
        <v>45348458</v>
      </c>
      <c r="C12">
        <v>45348453</v>
      </c>
      <c r="D12">
        <v>36805524</v>
      </c>
      <c r="E12">
        <v>1</v>
      </c>
      <c r="F12">
        <v>1</v>
      </c>
      <c r="G12">
        <v>1</v>
      </c>
      <c r="H12">
        <v>3</v>
      </c>
      <c r="I12" t="s">
        <v>244</v>
      </c>
      <c r="J12" t="s">
        <v>245</v>
      </c>
      <c r="K12" t="s">
        <v>246</v>
      </c>
      <c r="L12">
        <v>1346</v>
      </c>
      <c r="N12">
        <v>1009</v>
      </c>
      <c r="O12" t="s">
        <v>52</v>
      </c>
      <c r="P12" t="s">
        <v>52</v>
      </c>
      <c r="Q12">
        <v>1</v>
      </c>
      <c r="X12">
        <v>0.2</v>
      </c>
      <c r="Y12">
        <v>1.82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5</v>
      </c>
      <c r="AG12">
        <v>0.2</v>
      </c>
      <c r="AH12">
        <v>2</v>
      </c>
      <c r="AI12">
        <v>45348458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35">
      <c r="A13">
        <f>ROW(Source!A28)</f>
        <v>28</v>
      </c>
      <c r="B13">
        <v>45348459</v>
      </c>
      <c r="C13">
        <v>45348453</v>
      </c>
      <c r="D13">
        <v>36797079</v>
      </c>
      <c r="E13">
        <v>17</v>
      </c>
      <c r="F13">
        <v>1</v>
      </c>
      <c r="G13">
        <v>1</v>
      </c>
      <c r="H13">
        <v>3</v>
      </c>
      <c r="I13" t="s">
        <v>309</v>
      </c>
      <c r="J13" t="s">
        <v>5</v>
      </c>
      <c r="K13" t="s">
        <v>310</v>
      </c>
      <c r="L13">
        <v>1348</v>
      </c>
      <c r="N13">
        <v>1009</v>
      </c>
      <c r="O13" t="s">
        <v>34</v>
      </c>
      <c r="P13" t="s">
        <v>34</v>
      </c>
      <c r="Q13">
        <v>1000</v>
      </c>
      <c r="X13">
        <v>0.02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5</v>
      </c>
      <c r="AG13">
        <v>0.02</v>
      </c>
      <c r="AH13">
        <v>3</v>
      </c>
      <c r="AI13">
        <v>-1</v>
      </c>
      <c r="AJ13" t="s">
        <v>5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35">
      <c r="A14">
        <f>ROW(Source!A30)</f>
        <v>30</v>
      </c>
      <c r="B14">
        <v>45348473</v>
      </c>
      <c r="C14">
        <v>45348472</v>
      </c>
      <c r="D14">
        <v>37064878</v>
      </c>
      <c r="E14">
        <v>1</v>
      </c>
      <c r="F14">
        <v>1</v>
      </c>
      <c r="G14">
        <v>1</v>
      </c>
      <c r="H14">
        <v>1</v>
      </c>
      <c r="I14" t="s">
        <v>247</v>
      </c>
      <c r="J14" t="s">
        <v>5</v>
      </c>
      <c r="K14" t="s">
        <v>248</v>
      </c>
      <c r="L14">
        <v>1191</v>
      </c>
      <c r="N14">
        <v>1013</v>
      </c>
      <c r="O14" t="s">
        <v>227</v>
      </c>
      <c r="P14" t="s">
        <v>227</v>
      </c>
      <c r="Q14">
        <v>1</v>
      </c>
      <c r="X14">
        <v>85.84</v>
      </c>
      <c r="Y14">
        <v>0</v>
      </c>
      <c r="Z14">
        <v>0</v>
      </c>
      <c r="AA14">
        <v>0</v>
      </c>
      <c r="AB14">
        <v>9.4</v>
      </c>
      <c r="AC14">
        <v>0</v>
      </c>
      <c r="AD14">
        <v>1</v>
      </c>
      <c r="AE14">
        <v>1</v>
      </c>
      <c r="AF14" t="s">
        <v>18</v>
      </c>
      <c r="AG14">
        <v>98.715999999999994</v>
      </c>
      <c r="AH14">
        <v>2</v>
      </c>
      <c r="AI14">
        <v>45348473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35">
      <c r="A15">
        <f>ROW(Source!A30)</f>
        <v>30</v>
      </c>
      <c r="B15">
        <v>45348474</v>
      </c>
      <c r="C15">
        <v>45348472</v>
      </c>
      <c r="D15">
        <v>37064876</v>
      </c>
      <c r="E15">
        <v>1</v>
      </c>
      <c r="F15">
        <v>1</v>
      </c>
      <c r="G15">
        <v>1</v>
      </c>
      <c r="H15">
        <v>1</v>
      </c>
      <c r="I15" t="s">
        <v>228</v>
      </c>
      <c r="J15" t="s">
        <v>5</v>
      </c>
      <c r="K15" t="s">
        <v>229</v>
      </c>
      <c r="L15">
        <v>1191</v>
      </c>
      <c r="N15">
        <v>1013</v>
      </c>
      <c r="O15" t="s">
        <v>227</v>
      </c>
      <c r="P15" t="s">
        <v>227</v>
      </c>
      <c r="Q15">
        <v>1</v>
      </c>
      <c r="X15">
        <v>6.29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2</v>
      </c>
      <c r="AF15" t="s">
        <v>17</v>
      </c>
      <c r="AG15">
        <v>7.8624999999999998</v>
      </c>
      <c r="AH15">
        <v>2</v>
      </c>
      <c r="AI15">
        <v>45348474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35">
      <c r="A16">
        <f>ROW(Source!A30)</f>
        <v>30</v>
      </c>
      <c r="B16">
        <v>45348475</v>
      </c>
      <c r="C16">
        <v>45348472</v>
      </c>
      <c r="D16">
        <v>36882452</v>
      </c>
      <c r="E16">
        <v>1</v>
      </c>
      <c r="F16">
        <v>1</v>
      </c>
      <c r="G16">
        <v>1</v>
      </c>
      <c r="H16">
        <v>2</v>
      </c>
      <c r="I16" t="s">
        <v>241</v>
      </c>
      <c r="J16" t="s">
        <v>242</v>
      </c>
      <c r="K16" t="s">
        <v>243</v>
      </c>
      <c r="L16">
        <v>1368</v>
      </c>
      <c r="N16">
        <v>1011</v>
      </c>
      <c r="O16" t="s">
        <v>233</v>
      </c>
      <c r="P16" t="s">
        <v>233</v>
      </c>
      <c r="Q16">
        <v>1</v>
      </c>
      <c r="X16">
        <v>0.84</v>
      </c>
      <c r="Y16">
        <v>0</v>
      </c>
      <c r="Z16">
        <v>31.26</v>
      </c>
      <c r="AA16">
        <v>13.5</v>
      </c>
      <c r="AB16">
        <v>0</v>
      </c>
      <c r="AC16">
        <v>0</v>
      </c>
      <c r="AD16">
        <v>1</v>
      </c>
      <c r="AE16">
        <v>0</v>
      </c>
      <c r="AF16" t="s">
        <v>17</v>
      </c>
      <c r="AG16">
        <v>1.05</v>
      </c>
      <c r="AH16">
        <v>2</v>
      </c>
      <c r="AI16">
        <v>45348475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35">
      <c r="A17">
        <f>ROW(Source!A30)</f>
        <v>30</v>
      </c>
      <c r="B17">
        <v>45348476</v>
      </c>
      <c r="C17">
        <v>45348472</v>
      </c>
      <c r="D17">
        <v>36882608</v>
      </c>
      <c r="E17">
        <v>1</v>
      </c>
      <c r="F17">
        <v>1</v>
      </c>
      <c r="G17">
        <v>1</v>
      </c>
      <c r="H17">
        <v>2</v>
      </c>
      <c r="I17" t="s">
        <v>249</v>
      </c>
      <c r="J17" t="s">
        <v>250</v>
      </c>
      <c r="K17" t="s">
        <v>251</v>
      </c>
      <c r="L17">
        <v>1368</v>
      </c>
      <c r="N17">
        <v>1011</v>
      </c>
      <c r="O17" t="s">
        <v>233</v>
      </c>
      <c r="P17" t="s">
        <v>233</v>
      </c>
      <c r="Q17">
        <v>1</v>
      </c>
      <c r="X17">
        <v>5.45</v>
      </c>
      <c r="Y17">
        <v>0</v>
      </c>
      <c r="Z17">
        <v>14.15</v>
      </c>
      <c r="AA17">
        <v>8.91</v>
      </c>
      <c r="AB17">
        <v>0</v>
      </c>
      <c r="AC17">
        <v>0</v>
      </c>
      <c r="AD17">
        <v>1</v>
      </c>
      <c r="AE17">
        <v>0</v>
      </c>
      <c r="AF17" t="s">
        <v>17</v>
      </c>
      <c r="AG17">
        <v>6.8125</v>
      </c>
      <c r="AH17">
        <v>2</v>
      </c>
      <c r="AI17">
        <v>45348476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35">
      <c r="A18">
        <f>ROW(Source!A30)</f>
        <v>30</v>
      </c>
      <c r="B18">
        <v>45348477</v>
      </c>
      <c r="C18">
        <v>45348472</v>
      </c>
      <c r="D18">
        <v>36804547</v>
      </c>
      <c r="E18">
        <v>1</v>
      </c>
      <c r="F18">
        <v>1</v>
      </c>
      <c r="G18">
        <v>1</v>
      </c>
      <c r="H18">
        <v>3</v>
      </c>
      <c r="I18" t="s">
        <v>252</v>
      </c>
      <c r="J18" t="s">
        <v>253</v>
      </c>
      <c r="K18" t="s">
        <v>254</v>
      </c>
      <c r="L18">
        <v>1348</v>
      </c>
      <c r="N18">
        <v>1009</v>
      </c>
      <c r="O18" t="s">
        <v>34</v>
      </c>
      <c r="P18" t="s">
        <v>34</v>
      </c>
      <c r="Q18">
        <v>1000</v>
      </c>
      <c r="X18">
        <v>1.2E-4</v>
      </c>
      <c r="Y18">
        <v>8475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5</v>
      </c>
      <c r="AG18">
        <v>1.2E-4</v>
      </c>
      <c r="AH18">
        <v>2</v>
      </c>
      <c r="AI18">
        <v>45348477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35">
      <c r="A19">
        <f>ROW(Source!A30)</f>
        <v>30</v>
      </c>
      <c r="B19">
        <v>45348478</v>
      </c>
      <c r="C19">
        <v>45348472</v>
      </c>
      <c r="D19">
        <v>36806488</v>
      </c>
      <c r="E19">
        <v>1</v>
      </c>
      <c r="F19">
        <v>1</v>
      </c>
      <c r="G19">
        <v>1</v>
      </c>
      <c r="H19">
        <v>3</v>
      </c>
      <c r="I19" t="s">
        <v>255</v>
      </c>
      <c r="J19" t="s">
        <v>256</v>
      </c>
      <c r="K19" t="s">
        <v>257</v>
      </c>
      <c r="L19">
        <v>1348</v>
      </c>
      <c r="N19">
        <v>1009</v>
      </c>
      <c r="O19" t="s">
        <v>34</v>
      </c>
      <c r="P19" t="s">
        <v>34</v>
      </c>
      <c r="Q19">
        <v>1000</v>
      </c>
      <c r="X19">
        <v>6.0000000000000001E-3</v>
      </c>
      <c r="Y19">
        <v>729.98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5</v>
      </c>
      <c r="AG19">
        <v>6.0000000000000001E-3</v>
      </c>
      <c r="AH19">
        <v>2</v>
      </c>
      <c r="AI19">
        <v>45348478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35">
      <c r="A20">
        <f>ROW(Source!A30)</f>
        <v>30</v>
      </c>
      <c r="B20">
        <v>45348479</v>
      </c>
      <c r="C20">
        <v>45348472</v>
      </c>
      <c r="D20">
        <v>36807381</v>
      </c>
      <c r="E20">
        <v>1</v>
      </c>
      <c r="F20">
        <v>1</v>
      </c>
      <c r="G20">
        <v>1</v>
      </c>
      <c r="H20">
        <v>3</v>
      </c>
      <c r="I20" t="s">
        <v>258</v>
      </c>
      <c r="J20" t="s">
        <v>259</v>
      </c>
      <c r="K20" t="s">
        <v>260</v>
      </c>
      <c r="L20">
        <v>1339</v>
      </c>
      <c r="N20">
        <v>1007</v>
      </c>
      <c r="O20" t="s">
        <v>29</v>
      </c>
      <c r="P20" t="s">
        <v>29</v>
      </c>
      <c r="Q20">
        <v>1</v>
      </c>
      <c r="X20">
        <v>1.87</v>
      </c>
      <c r="Y20">
        <v>517.91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5</v>
      </c>
      <c r="AG20">
        <v>1.87</v>
      </c>
      <c r="AH20">
        <v>2</v>
      </c>
      <c r="AI20">
        <v>45348479</v>
      </c>
      <c r="AJ20">
        <v>20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35">
      <c r="A21">
        <f>ROW(Source!A30)</f>
        <v>30</v>
      </c>
      <c r="B21">
        <v>45348480</v>
      </c>
      <c r="C21">
        <v>45348472</v>
      </c>
      <c r="D21">
        <v>36824423</v>
      </c>
      <c r="E21">
        <v>1</v>
      </c>
      <c r="F21">
        <v>1</v>
      </c>
      <c r="G21">
        <v>1</v>
      </c>
      <c r="H21">
        <v>3</v>
      </c>
      <c r="I21" t="s">
        <v>261</v>
      </c>
      <c r="J21" t="s">
        <v>262</v>
      </c>
      <c r="K21" t="s">
        <v>263</v>
      </c>
      <c r="L21">
        <v>1327</v>
      </c>
      <c r="N21">
        <v>1005</v>
      </c>
      <c r="O21" t="s">
        <v>39</v>
      </c>
      <c r="P21" t="s">
        <v>39</v>
      </c>
      <c r="Q21">
        <v>1</v>
      </c>
      <c r="X21">
        <v>5.54</v>
      </c>
      <c r="Y21">
        <v>28.25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5</v>
      </c>
      <c r="AG21">
        <v>5.54</v>
      </c>
      <c r="AH21">
        <v>2</v>
      </c>
      <c r="AI21">
        <v>45348480</v>
      </c>
      <c r="AJ21">
        <v>21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35">
      <c r="A22">
        <f>ROW(Source!A31)</f>
        <v>31</v>
      </c>
      <c r="B22">
        <v>45348488</v>
      </c>
      <c r="C22">
        <v>45348481</v>
      </c>
      <c r="D22">
        <v>37071037</v>
      </c>
      <c r="E22">
        <v>1</v>
      </c>
      <c r="F22">
        <v>1</v>
      </c>
      <c r="G22">
        <v>1</v>
      </c>
      <c r="H22">
        <v>1</v>
      </c>
      <c r="I22" t="s">
        <v>239</v>
      </c>
      <c r="J22" t="s">
        <v>5</v>
      </c>
      <c r="K22" t="s">
        <v>240</v>
      </c>
      <c r="L22">
        <v>1191</v>
      </c>
      <c r="N22">
        <v>1013</v>
      </c>
      <c r="O22" t="s">
        <v>227</v>
      </c>
      <c r="P22" t="s">
        <v>227</v>
      </c>
      <c r="Q22">
        <v>1</v>
      </c>
      <c r="X22">
        <v>16.32</v>
      </c>
      <c r="Y22">
        <v>0</v>
      </c>
      <c r="Z22">
        <v>0</v>
      </c>
      <c r="AA22">
        <v>0</v>
      </c>
      <c r="AB22">
        <v>9.6199999999999992</v>
      </c>
      <c r="AC22">
        <v>0</v>
      </c>
      <c r="AD22">
        <v>1</v>
      </c>
      <c r="AE22">
        <v>1</v>
      </c>
      <c r="AF22" t="s">
        <v>18</v>
      </c>
      <c r="AG22">
        <v>18.767999999999997</v>
      </c>
      <c r="AH22">
        <v>2</v>
      </c>
      <c r="AI22">
        <v>45348482</v>
      </c>
      <c r="AJ22">
        <v>22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35">
      <c r="A23">
        <f>ROW(Source!A31)</f>
        <v>31</v>
      </c>
      <c r="B23">
        <v>45348489</v>
      </c>
      <c r="C23">
        <v>45348481</v>
      </c>
      <c r="D23">
        <v>37064876</v>
      </c>
      <c r="E23">
        <v>1</v>
      </c>
      <c r="F23">
        <v>1</v>
      </c>
      <c r="G23">
        <v>1</v>
      </c>
      <c r="H23">
        <v>1</v>
      </c>
      <c r="I23" t="s">
        <v>228</v>
      </c>
      <c r="J23" t="s">
        <v>5</v>
      </c>
      <c r="K23" t="s">
        <v>229</v>
      </c>
      <c r="L23">
        <v>1191</v>
      </c>
      <c r="N23">
        <v>1013</v>
      </c>
      <c r="O23" t="s">
        <v>227</v>
      </c>
      <c r="P23" t="s">
        <v>227</v>
      </c>
      <c r="Q23">
        <v>1</v>
      </c>
      <c r="X23">
        <v>0.03</v>
      </c>
      <c r="Y23">
        <v>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2</v>
      </c>
      <c r="AF23" t="s">
        <v>17</v>
      </c>
      <c r="AG23">
        <v>3.7499999999999999E-2</v>
      </c>
      <c r="AH23">
        <v>2</v>
      </c>
      <c r="AI23">
        <v>45348483</v>
      </c>
      <c r="AJ23">
        <v>23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35">
      <c r="A24">
        <f>ROW(Source!A31)</f>
        <v>31</v>
      </c>
      <c r="B24">
        <v>45348490</v>
      </c>
      <c r="C24">
        <v>45348481</v>
      </c>
      <c r="D24">
        <v>36882452</v>
      </c>
      <c r="E24">
        <v>1</v>
      </c>
      <c r="F24">
        <v>1</v>
      </c>
      <c r="G24">
        <v>1</v>
      </c>
      <c r="H24">
        <v>2</v>
      </c>
      <c r="I24" t="s">
        <v>241</v>
      </c>
      <c r="J24" t="s">
        <v>242</v>
      </c>
      <c r="K24" t="s">
        <v>243</v>
      </c>
      <c r="L24">
        <v>1368</v>
      </c>
      <c r="N24">
        <v>1011</v>
      </c>
      <c r="O24" t="s">
        <v>233</v>
      </c>
      <c r="P24" t="s">
        <v>233</v>
      </c>
      <c r="Q24">
        <v>1</v>
      </c>
      <c r="X24">
        <v>0.01</v>
      </c>
      <c r="Y24">
        <v>0</v>
      </c>
      <c r="Z24">
        <v>31.26</v>
      </c>
      <c r="AA24">
        <v>13.5</v>
      </c>
      <c r="AB24">
        <v>0</v>
      </c>
      <c r="AC24">
        <v>0</v>
      </c>
      <c r="AD24">
        <v>1</v>
      </c>
      <c r="AE24">
        <v>0</v>
      </c>
      <c r="AF24" t="s">
        <v>17</v>
      </c>
      <c r="AG24">
        <v>1.2500000000000001E-2</v>
      </c>
      <c r="AH24">
        <v>2</v>
      </c>
      <c r="AI24">
        <v>45348484</v>
      </c>
      <c r="AJ24">
        <v>24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35">
      <c r="A25">
        <f>ROW(Source!A31)</f>
        <v>31</v>
      </c>
      <c r="B25">
        <v>45348491</v>
      </c>
      <c r="C25">
        <v>45348481</v>
      </c>
      <c r="D25">
        <v>36883554</v>
      </c>
      <c r="E25">
        <v>1</v>
      </c>
      <c r="F25">
        <v>1</v>
      </c>
      <c r="G25">
        <v>1</v>
      </c>
      <c r="H25">
        <v>2</v>
      </c>
      <c r="I25" t="s">
        <v>230</v>
      </c>
      <c r="J25" t="s">
        <v>231</v>
      </c>
      <c r="K25" t="s">
        <v>232</v>
      </c>
      <c r="L25">
        <v>1368</v>
      </c>
      <c r="N25">
        <v>1011</v>
      </c>
      <c r="O25" t="s">
        <v>233</v>
      </c>
      <c r="P25" t="s">
        <v>233</v>
      </c>
      <c r="Q25">
        <v>1</v>
      </c>
      <c r="X25">
        <v>0.02</v>
      </c>
      <c r="Y25">
        <v>0</v>
      </c>
      <c r="Z25">
        <v>65.709999999999994</v>
      </c>
      <c r="AA25">
        <v>11.6</v>
      </c>
      <c r="AB25">
        <v>0</v>
      </c>
      <c r="AC25">
        <v>0</v>
      </c>
      <c r="AD25">
        <v>1</v>
      </c>
      <c r="AE25">
        <v>0</v>
      </c>
      <c r="AF25" t="s">
        <v>17</v>
      </c>
      <c r="AG25">
        <v>2.5000000000000001E-2</v>
      </c>
      <c r="AH25">
        <v>2</v>
      </c>
      <c r="AI25">
        <v>45348485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35">
      <c r="A26">
        <f>ROW(Source!A31)</f>
        <v>31</v>
      </c>
      <c r="B26">
        <v>45348492</v>
      </c>
      <c r="C26">
        <v>45348481</v>
      </c>
      <c r="D26">
        <v>36805524</v>
      </c>
      <c r="E26">
        <v>1</v>
      </c>
      <c r="F26">
        <v>1</v>
      </c>
      <c r="G26">
        <v>1</v>
      </c>
      <c r="H26">
        <v>3</v>
      </c>
      <c r="I26" t="s">
        <v>244</v>
      </c>
      <c r="J26" t="s">
        <v>245</v>
      </c>
      <c r="K26" t="s">
        <v>246</v>
      </c>
      <c r="L26">
        <v>1346</v>
      </c>
      <c r="N26">
        <v>1009</v>
      </c>
      <c r="O26" t="s">
        <v>52</v>
      </c>
      <c r="P26" t="s">
        <v>52</v>
      </c>
      <c r="Q26">
        <v>1</v>
      </c>
      <c r="X26">
        <v>0.2</v>
      </c>
      <c r="Y26">
        <v>1.82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5</v>
      </c>
      <c r="AG26">
        <v>0.2</v>
      </c>
      <c r="AH26">
        <v>2</v>
      </c>
      <c r="AI26">
        <v>45348486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35">
      <c r="A27">
        <f>ROW(Source!A31)</f>
        <v>31</v>
      </c>
      <c r="B27">
        <v>45348493</v>
      </c>
      <c r="C27">
        <v>45348481</v>
      </c>
      <c r="D27">
        <v>36797079</v>
      </c>
      <c r="E27">
        <v>17</v>
      </c>
      <c r="F27">
        <v>1</v>
      </c>
      <c r="G27">
        <v>1</v>
      </c>
      <c r="H27">
        <v>3</v>
      </c>
      <c r="I27" t="s">
        <v>309</v>
      </c>
      <c r="J27" t="s">
        <v>5</v>
      </c>
      <c r="K27" t="s">
        <v>310</v>
      </c>
      <c r="L27">
        <v>1348</v>
      </c>
      <c r="N27">
        <v>1009</v>
      </c>
      <c r="O27" t="s">
        <v>34</v>
      </c>
      <c r="P27" t="s">
        <v>34</v>
      </c>
      <c r="Q27">
        <v>1000</v>
      </c>
      <c r="X27">
        <v>0.02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 t="s">
        <v>5</v>
      </c>
      <c r="AG27">
        <v>0.02</v>
      </c>
      <c r="AH27">
        <v>3</v>
      </c>
      <c r="AI27">
        <v>-1</v>
      </c>
      <c r="AJ27" t="s">
        <v>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35">
      <c r="A28">
        <f>ROW(Source!A33)</f>
        <v>33</v>
      </c>
      <c r="B28">
        <v>45348597</v>
      </c>
      <c r="C28">
        <v>45348596</v>
      </c>
      <c r="D28">
        <v>37070202</v>
      </c>
      <c r="E28">
        <v>1</v>
      </c>
      <c r="F28">
        <v>1</v>
      </c>
      <c r="G28">
        <v>1</v>
      </c>
      <c r="H28">
        <v>1</v>
      </c>
      <c r="I28" t="s">
        <v>264</v>
      </c>
      <c r="J28" t="s">
        <v>5</v>
      </c>
      <c r="K28" t="s">
        <v>265</v>
      </c>
      <c r="L28">
        <v>1191</v>
      </c>
      <c r="N28">
        <v>1013</v>
      </c>
      <c r="O28" t="s">
        <v>227</v>
      </c>
      <c r="P28" t="s">
        <v>227</v>
      </c>
      <c r="Q28">
        <v>1</v>
      </c>
      <c r="X28">
        <v>11.99</v>
      </c>
      <c r="Y28">
        <v>0</v>
      </c>
      <c r="Z28">
        <v>0</v>
      </c>
      <c r="AA28">
        <v>0</v>
      </c>
      <c r="AB28">
        <v>9.51</v>
      </c>
      <c r="AC28">
        <v>0</v>
      </c>
      <c r="AD28">
        <v>1</v>
      </c>
      <c r="AE28">
        <v>1</v>
      </c>
      <c r="AF28" t="s">
        <v>18</v>
      </c>
      <c r="AG28">
        <v>13.788499999999999</v>
      </c>
      <c r="AH28">
        <v>2</v>
      </c>
      <c r="AI28">
        <v>45348597</v>
      </c>
      <c r="AJ28">
        <v>28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35">
      <c r="A29">
        <f>ROW(Source!A33)</f>
        <v>33</v>
      </c>
      <c r="B29">
        <v>45348598</v>
      </c>
      <c r="C29">
        <v>45348596</v>
      </c>
      <c r="D29">
        <v>37064876</v>
      </c>
      <c r="E29">
        <v>1</v>
      </c>
      <c r="F29">
        <v>1</v>
      </c>
      <c r="G29">
        <v>1</v>
      </c>
      <c r="H29">
        <v>1</v>
      </c>
      <c r="I29" t="s">
        <v>228</v>
      </c>
      <c r="J29" t="s">
        <v>5</v>
      </c>
      <c r="K29" t="s">
        <v>229</v>
      </c>
      <c r="L29">
        <v>1191</v>
      </c>
      <c r="N29">
        <v>1013</v>
      </c>
      <c r="O29" t="s">
        <v>227</v>
      </c>
      <c r="P29" t="s">
        <v>227</v>
      </c>
      <c r="Q29">
        <v>1</v>
      </c>
      <c r="X29">
        <v>0.04</v>
      </c>
      <c r="Y29">
        <v>0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2</v>
      </c>
      <c r="AF29" t="s">
        <v>17</v>
      </c>
      <c r="AG29">
        <v>0.05</v>
      </c>
      <c r="AH29">
        <v>2</v>
      </c>
      <c r="AI29">
        <v>45348598</v>
      </c>
      <c r="AJ29">
        <v>29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35">
      <c r="A30">
        <f>ROW(Source!A33)</f>
        <v>33</v>
      </c>
      <c r="B30">
        <v>45348599</v>
      </c>
      <c r="C30">
        <v>45348596</v>
      </c>
      <c r="D30">
        <v>36882452</v>
      </c>
      <c r="E30">
        <v>1</v>
      </c>
      <c r="F30">
        <v>1</v>
      </c>
      <c r="G30">
        <v>1</v>
      </c>
      <c r="H30">
        <v>2</v>
      </c>
      <c r="I30" t="s">
        <v>241</v>
      </c>
      <c r="J30" t="s">
        <v>242</v>
      </c>
      <c r="K30" t="s">
        <v>243</v>
      </c>
      <c r="L30">
        <v>1368</v>
      </c>
      <c r="N30">
        <v>1011</v>
      </c>
      <c r="O30" t="s">
        <v>233</v>
      </c>
      <c r="P30" t="s">
        <v>233</v>
      </c>
      <c r="Q30">
        <v>1</v>
      </c>
      <c r="X30">
        <v>0.01</v>
      </c>
      <c r="Y30">
        <v>0</v>
      </c>
      <c r="Z30">
        <v>31.26</v>
      </c>
      <c r="AA30">
        <v>13.5</v>
      </c>
      <c r="AB30">
        <v>0</v>
      </c>
      <c r="AC30">
        <v>0</v>
      </c>
      <c r="AD30">
        <v>1</v>
      </c>
      <c r="AE30">
        <v>0</v>
      </c>
      <c r="AF30" t="s">
        <v>17</v>
      </c>
      <c r="AG30">
        <v>1.2500000000000001E-2</v>
      </c>
      <c r="AH30">
        <v>2</v>
      </c>
      <c r="AI30">
        <v>45348599</v>
      </c>
      <c r="AJ30">
        <v>30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35">
      <c r="A31">
        <f>ROW(Source!A33)</f>
        <v>33</v>
      </c>
      <c r="B31">
        <v>45348600</v>
      </c>
      <c r="C31">
        <v>45348596</v>
      </c>
      <c r="D31">
        <v>36883554</v>
      </c>
      <c r="E31">
        <v>1</v>
      </c>
      <c r="F31">
        <v>1</v>
      </c>
      <c r="G31">
        <v>1</v>
      </c>
      <c r="H31">
        <v>2</v>
      </c>
      <c r="I31" t="s">
        <v>230</v>
      </c>
      <c r="J31" t="s">
        <v>231</v>
      </c>
      <c r="K31" t="s">
        <v>232</v>
      </c>
      <c r="L31">
        <v>1368</v>
      </c>
      <c r="N31">
        <v>1011</v>
      </c>
      <c r="O31" t="s">
        <v>233</v>
      </c>
      <c r="P31" t="s">
        <v>233</v>
      </c>
      <c r="Q31">
        <v>1</v>
      </c>
      <c r="X31">
        <v>0.03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17</v>
      </c>
      <c r="AG31">
        <v>3.7499999999999999E-2</v>
      </c>
      <c r="AH31">
        <v>2</v>
      </c>
      <c r="AI31">
        <v>45348600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35">
      <c r="A32">
        <f>ROW(Source!A33)</f>
        <v>33</v>
      </c>
      <c r="B32">
        <v>45348601</v>
      </c>
      <c r="C32">
        <v>45348596</v>
      </c>
      <c r="D32">
        <v>36805188</v>
      </c>
      <c r="E32">
        <v>1</v>
      </c>
      <c r="F32">
        <v>1</v>
      </c>
      <c r="G32">
        <v>1</v>
      </c>
      <c r="H32">
        <v>3</v>
      </c>
      <c r="I32" t="s">
        <v>266</v>
      </c>
      <c r="J32" t="s">
        <v>267</v>
      </c>
      <c r="K32" t="s">
        <v>268</v>
      </c>
      <c r="L32">
        <v>1327</v>
      </c>
      <c r="N32">
        <v>1005</v>
      </c>
      <c r="O32" t="s">
        <v>39</v>
      </c>
      <c r="P32" t="s">
        <v>39</v>
      </c>
      <c r="Q32">
        <v>1</v>
      </c>
      <c r="X32">
        <v>4.4000000000000004</v>
      </c>
      <c r="Y32">
        <v>72.319999999999993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5</v>
      </c>
      <c r="AG32">
        <v>4.4000000000000004</v>
      </c>
      <c r="AH32">
        <v>2</v>
      </c>
      <c r="AI32">
        <v>45348601</v>
      </c>
      <c r="AJ32">
        <v>32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35">
      <c r="A33">
        <f>ROW(Source!A33)</f>
        <v>33</v>
      </c>
      <c r="B33">
        <v>45348602</v>
      </c>
      <c r="C33">
        <v>45348596</v>
      </c>
      <c r="D33">
        <v>36805524</v>
      </c>
      <c r="E33">
        <v>1</v>
      </c>
      <c r="F33">
        <v>1</v>
      </c>
      <c r="G33">
        <v>1</v>
      </c>
      <c r="H33">
        <v>3</v>
      </c>
      <c r="I33" t="s">
        <v>244</v>
      </c>
      <c r="J33" t="s">
        <v>245</v>
      </c>
      <c r="K33" t="s">
        <v>246</v>
      </c>
      <c r="L33">
        <v>1346</v>
      </c>
      <c r="N33">
        <v>1009</v>
      </c>
      <c r="O33" t="s">
        <v>52</v>
      </c>
      <c r="P33" t="s">
        <v>52</v>
      </c>
      <c r="Q33">
        <v>1</v>
      </c>
      <c r="X33">
        <v>0.15</v>
      </c>
      <c r="Y33">
        <v>1.82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5</v>
      </c>
      <c r="AG33">
        <v>0.15</v>
      </c>
      <c r="AH33">
        <v>2</v>
      </c>
      <c r="AI33">
        <v>45348602</v>
      </c>
      <c r="AJ33">
        <v>33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35">
      <c r="A34">
        <f>ROW(Source!A33)</f>
        <v>33</v>
      </c>
      <c r="B34">
        <v>45348603</v>
      </c>
      <c r="C34">
        <v>45348596</v>
      </c>
      <c r="D34">
        <v>36839214</v>
      </c>
      <c r="E34">
        <v>1</v>
      </c>
      <c r="F34">
        <v>1</v>
      </c>
      <c r="G34">
        <v>1</v>
      </c>
      <c r="H34">
        <v>3</v>
      </c>
      <c r="I34" t="s">
        <v>269</v>
      </c>
      <c r="J34" t="s">
        <v>270</v>
      </c>
      <c r="K34" t="s">
        <v>271</v>
      </c>
      <c r="L34">
        <v>1348</v>
      </c>
      <c r="N34">
        <v>1009</v>
      </c>
      <c r="O34" t="s">
        <v>34</v>
      </c>
      <c r="P34" t="s">
        <v>34</v>
      </c>
      <c r="Q34">
        <v>1000</v>
      </c>
      <c r="X34">
        <v>2.9000000000000001E-2</v>
      </c>
      <c r="Y34">
        <v>2898.5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5</v>
      </c>
      <c r="AG34">
        <v>2.9000000000000001E-2</v>
      </c>
      <c r="AH34">
        <v>2</v>
      </c>
      <c r="AI34">
        <v>45348603</v>
      </c>
      <c r="AJ34">
        <v>34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35">
      <c r="A35">
        <f>ROW(Source!A34)</f>
        <v>34</v>
      </c>
      <c r="B35">
        <v>45348612</v>
      </c>
      <c r="C35">
        <v>45348611</v>
      </c>
      <c r="D35">
        <v>37069580</v>
      </c>
      <c r="E35">
        <v>1</v>
      </c>
      <c r="F35">
        <v>1</v>
      </c>
      <c r="G35">
        <v>1</v>
      </c>
      <c r="H35">
        <v>1</v>
      </c>
      <c r="I35" t="s">
        <v>225</v>
      </c>
      <c r="J35" t="s">
        <v>5</v>
      </c>
      <c r="K35" t="s">
        <v>226</v>
      </c>
      <c r="L35">
        <v>1191</v>
      </c>
      <c r="N35">
        <v>1013</v>
      </c>
      <c r="O35" t="s">
        <v>227</v>
      </c>
      <c r="P35" t="s">
        <v>227</v>
      </c>
      <c r="Q35">
        <v>1</v>
      </c>
      <c r="X35">
        <v>28.07</v>
      </c>
      <c r="Y35">
        <v>0</v>
      </c>
      <c r="Z35">
        <v>0</v>
      </c>
      <c r="AA35">
        <v>0</v>
      </c>
      <c r="AB35">
        <v>8.64</v>
      </c>
      <c r="AC35">
        <v>0</v>
      </c>
      <c r="AD35">
        <v>1</v>
      </c>
      <c r="AE35">
        <v>1</v>
      </c>
      <c r="AF35" t="s">
        <v>5</v>
      </c>
      <c r="AG35">
        <v>28.07</v>
      </c>
      <c r="AH35">
        <v>2</v>
      </c>
      <c r="AI35">
        <v>45348612</v>
      </c>
      <c r="AJ35">
        <v>35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35">
      <c r="A36">
        <f>ROW(Source!A34)</f>
        <v>34</v>
      </c>
      <c r="B36">
        <v>45348613</v>
      </c>
      <c r="C36">
        <v>45348611</v>
      </c>
      <c r="D36">
        <v>37064876</v>
      </c>
      <c r="E36">
        <v>1</v>
      </c>
      <c r="F36">
        <v>1</v>
      </c>
      <c r="G36">
        <v>1</v>
      </c>
      <c r="H36">
        <v>1</v>
      </c>
      <c r="I36" t="s">
        <v>228</v>
      </c>
      <c r="J36" t="s">
        <v>5</v>
      </c>
      <c r="K36" t="s">
        <v>229</v>
      </c>
      <c r="L36">
        <v>1191</v>
      </c>
      <c r="N36">
        <v>1013</v>
      </c>
      <c r="O36" t="s">
        <v>227</v>
      </c>
      <c r="P36" t="s">
        <v>227</v>
      </c>
      <c r="Q36">
        <v>1</v>
      </c>
      <c r="X36">
        <v>0.1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5</v>
      </c>
      <c r="AG36">
        <v>0.1</v>
      </c>
      <c r="AH36">
        <v>2</v>
      </c>
      <c r="AI36">
        <v>45348613</v>
      </c>
      <c r="AJ36">
        <v>36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35">
      <c r="A37">
        <f>ROW(Source!A34)</f>
        <v>34</v>
      </c>
      <c r="B37">
        <v>45348614</v>
      </c>
      <c r="C37">
        <v>45348611</v>
      </c>
      <c r="D37">
        <v>36882452</v>
      </c>
      <c r="E37">
        <v>1</v>
      </c>
      <c r="F37">
        <v>1</v>
      </c>
      <c r="G37">
        <v>1</v>
      </c>
      <c r="H37">
        <v>2</v>
      </c>
      <c r="I37" t="s">
        <v>241</v>
      </c>
      <c r="J37" t="s">
        <v>242</v>
      </c>
      <c r="K37" t="s">
        <v>243</v>
      </c>
      <c r="L37">
        <v>1368</v>
      </c>
      <c r="N37">
        <v>1011</v>
      </c>
      <c r="O37" t="s">
        <v>233</v>
      </c>
      <c r="P37" t="s">
        <v>233</v>
      </c>
      <c r="Q37">
        <v>1</v>
      </c>
      <c r="X37">
        <v>0.1</v>
      </c>
      <c r="Y37">
        <v>0</v>
      </c>
      <c r="Z37">
        <v>31.26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5</v>
      </c>
      <c r="AG37">
        <v>0.1</v>
      </c>
      <c r="AH37">
        <v>2</v>
      </c>
      <c r="AI37">
        <v>45348614</v>
      </c>
      <c r="AJ37">
        <v>37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35">
      <c r="A38">
        <f>ROW(Source!A34)</f>
        <v>34</v>
      </c>
      <c r="B38">
        <v>45348615</v>
      </c>
      <c r="C38">
        <v>45348611</v>
      </c>
      <c r="D38">
        <v>36801792</v>
      </c>
      <c r="E38">
        <v>1</v>
      </c>
      <c r="F38">
        <v>1</v>
      </c>
      <c r="G38">
        <v>1</v>
      </c>
      <c r="H38">
        <v>3</v>
      </c>
      <c r="I38" t="s">
        <v>272</v>
      </c>
      <c r="J38" t="s">
        <v>273</v>
      </c>
      <c r="K38" t="s">
        <v>274</v>
      </c>
      <c r="L38">
        <v>1339</v>
      </c>
      <c r="N38">
        <v>1007</v>
      </c>
      <c r="O38" t="s">
        <v>29</v>
      </c>
      <c r="P38" t="s">
        <v>29</v>
      </c>
      <c r="Q38">
        <v>1</v>
      </c>
      <c r="X38">
        <v>0.01</v>
      </c>
      <c r="Y38">
        <v>2.44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5</v>
      </c>
      <c r="AG38">
        <v>0.01</v>
      </c>
      <c r="AH38">
        <v>2</v>
      </c>
      <c r="AI38">
        <v>45348615</v>
      </c>
      <c r="AJ38">
        <v>38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35">
      <c r="A39">
        <f>ROW(Source!A34)</f>
        <v>34</v>
      </c>
      <c r="B39">
        <v>45348616</v>
      </c>
      <c r="C39">
        <v>45348611</v>
      </c>
      <c r="D39">
        <v>36807381</v>
      </c>
      <c r="E39">
        <v>1</v>
      </c>
      <c r="F39">
        <v>1</v>
      </c>
      <c r="G39">
        <v>1</v>
      </c>
      <c r="H39">
        <v>3</v>
      </c>
      <c r="I39" t="s">
        <v>258</v>
      </c>
      <c r="J39" t="s">
        <v>259</v>
      </c>
      <c r="K39" t="s">
        <v>260</v>
      </c>
      <c r="L39">
        <v>1339</v>
      </c>
      <c r="N39">
        <v>1007</v>
      </c>
      <c r="O39" t="s">
        <v>29</v>
      </c>
      <c r="P39" t="s">
        <v>29</v>
      </c>
      <c r="Q39">
        <v>1</v>
      </c>
      <c r="X39">
        <v>3.4000000000000002E-2</v>
      </c>
      <c r="Y39">
        <v>517.91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5</v>
      </c>
      <c r="AG39">
        <v>3.4000000000000002E-2</v>
      </c>
      <c r="AH39">
        <v>2</v>
      </c>
      <c r="AI39">
        <v>45348616</v>
      </c>
      <c r="AJ39">
        <v>39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35">
      <c r="A40">
        <f>ROW(Source!A35)</f>
        <v>35</v>
      </c>
      <c r="B40">
        <v>45348624</v>
      </c>
      <c r="C40">
        <v>45348617</v>
      </c>
      <c r="D40">
        <v>37071037</v>
      </c>
      <c r="E40">
        <v>1</v>
      </c>
      <c r="F40">
        <v>1</v>
      </c>
      <c r="G40">
        <v>1</v>
      </c>
      <c r="H40">
        <v>1</v>
      </c>
      <c r="I40" t="s">
        <v>239</v>
      </c>
      <c r="J40" t="s">
        <v>5</v>
      </c>
      <c r="K40" t="s">
        <v>240</v>
      </c>
      <c r="L40">
        <v>1191</v>
      </c>
      <c r="N40">
        <v>1013</v>
      </c>
      <c r="O40" t="s">
        <v>227</v>
      </c>
      <c r="P40" t="s">
        <v>227</v>
      </c>
      <c r="Q40">
        <v>1</v>
      </c>
      <c r="X40">
        <v>16.32</v>
      </c>
      <c r="Y40">
        <v>0</v>
      </c>
      <c r="Z40">
        <v>0</v>
      </c>
      <c r="AA40">
        <v>0</v>
      </c>
      <c r="AB40">
        <v>9.6199999999999992</v>
      </c>
      <c r="AC40">
        <v>0</v>
      </c>
      <c r="AD40">
        <v>1</v>
      </c>
      <c r="AE40">
        <v>1</v>
      </c>
      <c r="AF40" t="s">
        <v>18</v>
      </c>
      <c r="AG40">
        <v>18.767999999999997</v>
      </c>
      <c r="AH40">
        <v>2</v>
      </c>
      <c r="AI40">
        <v>45348618</v>
      </c>
      <c r="AJ40">
        <v>40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35">
      <c r="A41">
        <f>ROW(Source!A35)</f>
        <v>35</v>
      </c>
      <c r="B41">
        <v>45348625</v>
      </c>
      <c r="C41">
        <v>45348617</v>
      </c>
      <c r="D41">
        <v>37064876</v>
      </c>
      <c r="E41">
        <v>1</v>
      </c>
      <c r="F41">
        <v>1</v>
      </c>
      <c r="G41">
        <v>1</v>
      </c>
      <c r="H41">
        <v>1</v>
      </c>
      <c r="I41" t="s">
        <v>228</v>
      </c>
      <c r="J41" t="s">
        <v>5</v>
      </c>
      <c r="K41" t="s">
        <v>229</v>
      </c>
      <c r="L41">
        <v>1191</v>
      </c>
      <c r="N41">
        <v>1013</v>
      </c>
      <c r="O41" t="s">
        <v>227</v>
      </c>
      <c r="P41" t="s">
        <v>227</v>
      </c>
      <c r="Q41">
        <v>1</v>
      </c>
      <c r="X41">
        <v>0.03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2</v>
      </c>
      <c r="AF41" t="s">
        <v>17</v>
      </c>
      <c r="AG41">
        <v>3.7499999999999999E-2</v>
      </c>
      <c r="AH41">
        <v>2</v>
      </c>
      <c r="AI41">
        <v>45348619</v>
      </c>
      <c r="AJ41">
        <v>41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35">
      <c r="A42">
        <f>ROW(Source!A35)</f>
        <v>35</v>
      </c>
      <c r="B42">
        <v>45348626</v>
      </c>
      <c r="C42">
        <v>45348617</v>
      </c>
      <c r="D42">
        <v>36882452</v>
      </c>
      <c r="E42">
        <v>1</v>
      </c>
      <c r="F42">
        <v>1</v>
      </c>
      <c r="G42">
        <v>1</v>
      </c>
      <c r="H42">
        <v>2</v>
      </c>
      <c r="I42" t="s">
        <v>241</v>
      </c>
      <c r="J42" t="s">
        <v>242</v>
      </c>
      <c r="K42" t="s">
        <v>243</v>
      </c>
      <c r="L42">
        <v>1368</v>
      </c>
      <c r="N42">
        <v>1011</v>
      </c>
      <c r="O42" t="s">
        <v>233</v>
      </c>
      <c r="P42" t="s">
        <v>233</v>
      </c>
      <c r="Q42">
        <v>1</v>
      </c>
      <c r="X42">
        <v>0.01</v>
      </c>
      <c r="Y42">
        <v>0</v>
      </c>
      <c r="Z42">
        <v>31.26</v>
      </c>
      <c r="AA42">
        <v>13.5</v>
      </c>
      <c r="AB42">
        <v>0</v>
      </c>
      <c r="AC42">
        <v>0</v>
      </c>
      <c r="AD42">
        <v>1</v>
      </c>
      <c r="AE42">
        <v>0</v>
      </c>
      <c r="AF42" t="s">
        <v>17</v>
      </c>
      <c r="AG42">
        <v>1.2500000000000001E-2</v>
      </c>
      <c r="AH42">
        <v>2</v>
      </c>
      <c r="AI42">
        <v>45348620</v>
      </c>
      <c r="AJ42">
        <v>42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35">
      <c r="A43">
        <f>ROW(Source!A35)</f>
        <v>35</v>
      </c>
      <c r="B43">
        <v>45348627</v>
      </c>
      <c r="C43">
        <v>45348617</v>
      </c>
      <c r="D43">
        <v>36883554</v>
      </c>
      <c r="E43">
        <v>1</v>
      </c>
      <c r="F43">
        <v>1</v>
      </c>
      <c r="G43">
        <v>1</v>
      </c>
      <c r="H43">
        <v>2</v>
      </c>
      <c r="I43" t="s">
        <v>230</v>
      </c>
      <c r="J43" t="s">
        <v>231</v>
      </c>
      <c r="K43" t="s">
        <v>232</v>
      </c>
      <c r="L43">
        <v>1368</v>
      </c>
      <c r="N43">
        <v>1011</v>
      </c>
      <c r="O43" t="s">
        <v>233</v>
      </c>
      <c r="P43" t="s">
        <v>233</v>
      </c>
      <c r="Q43">
        <v>1</v>
      </c>
      <c r="X43">
        <v>0.02</v>
      </c>
      <c r="Y43">
        <v>0</v>
      </c>
      <c r="Z43">
        <v>65.709999999999994</v>
      </c>
      <c r="AA43">
        <v>11.6</v>
      </c>
      <c r="AB43">
        <v>0</v>
      </c>
      <c r="AC43">
        <v>0</v>
      </c>
      <c r="AD43">
        <v>1</v>
      </c>
      <c r="AE43">
        <v>0</v>
      </c>
      <c r="AF43" t="s">
        <v>17</v>
      </c>
      <c r="AG43">
        <v>2.5000000000000001E-2</v>
      </c>
      <c r="AH43">
        <v>2</v>
      </c>
      <c r="AI43">
        <v>45348621</v>
      </c>
      <c r="AJ43">
        <v>43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35">
      <c r="A44">
        <f>ROW(Source!A35)</f>
        <v>35</v>
      </c>
      <c r="B44">
        <v>45348628</v>
      </c>
      <c r="C44">
        <v>45348617</v>
      </c>
      <c r="D44">
        <v>36805524</v>
      </c>
      <c r="E44">
        <v>1</v>
      </c>
      <c r="F44">
        <v>1</v>
      </c>
      <c r="G44">
        <v>1</v>
      </c>
      <c r="H44">
        <v>3</v>
      </c>
      <c r="I44" t="s">
        <v>244</v>
      </c>
      <c r="J44" t="s">
        <v>245</v>
      </c>
      <c r="K44" t="s">
        <v>246</v>
      </c>
      <c r="L44">
        <v>1346</v>
      </c>
      <c r="N44">
        <v>1009</v>
      </c>
      <c r="O44" t="s">
        <v>52</v>
      </c>
      <c r="P44" t="s">
        <v>52</v>
      </c>
      <c r="Q44">
        <v>1</v>
      </c>
      <c r="X44">
        <v>0.2</v>
      </c>
      <c r="Y44">
        <v>1.82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5</v>
      </c>
      <c r="AG44">
        <v>0.2</v>
      </c>
      <c r="AH44">
        <v>2</v>
      </c>
      <c r="AI44">
        <v>45348622</v>
      </c>
      <c r="AJ44">
        <v>44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35">
      <c r="A45">
        <f>ROW(Source!A35)</f>
        <v>35</v>
      </c>
      <c r="B45">
        <v>45348629</v>
      </c>
      <c r="C45">
        <v>45348617</v>
      </c>
      <c r="D45">
        <v>36797079</v>
      </c>
      <c r="E45">
        <v>17</v>
      </c>
      <c r="F45">
        <v>1</v>
      </c>
      <c r="G45">
        <v>1</v>
      </c>
      <c r="H45">
        <v>3</v>
      </c>
      <c r="I45" t="s">
        <v>309</v>
      </c>
      <c r="J45" t="s">
        <v>5</v>
      </c>
      <c r="K45" t="s">
        <v>310</v>
      </c>
      <c r="L45">
        <v>1348</v>
      </c>
      <c r="N45">
        <v>1009</v>
      </c>
      <c r="O45" t="s">
        <v>34</v>
      </c>
      <c r="P45" t="s">
        <v>34</v>
      </c>
      <c r="Q45">
        <v>1000</v>
      </c>
      <c r="X45">
        <v>0.02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 t="s">
        <v>5</v>
      </c>
      <c r="AG45">
        <v>0.02</v>
      </c>
      <c r="AH45">
        <v>3</v>
      </c>
      <c r="AI45">
        <v>-1</v>
      </c>
      <c r="AJ45" t="s">
        <v>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35">
      <c r="A46">
        <f>ROW(Source!A37)</f>
        <v>37</v>
      </c>
      <c r="B46">
        <v>45348658</v>
      </c>
      <c r="C46">
        <v>45348657</v>
      </c>
      <c r="D46">
        <v>37070090</v>
      </c>
      <c r="E46">
        <v>1</v>
      </c>
      <c r="F46">
        <v>1</v>
      </c>
      <c r="G46">
        <v>1</v>
      </c>
      <c r="H46">
        <v>1</v>
      </c>
      <c r="I46" t="s">
        <v>275</v>
      </c>
      <c r="J46" t="s">
        <v>5</v>
      </c>
      <c r="K46" t="s">
        <v>276</v>
      </c>
      <c r="L46">
        <v>1191</v>
      </c>
      <c r="N46">
        <v>1013</v>
      </c>
      <c r="O46" t="s">
        <v>227</v>
      </c>
      <c r="P46" t="s">
        <v>227</v>
      </c>
      <c r="Q46">
        <v>1</v>
      </c>
      <c r="X46">
        <v>42.9</v>
      </c>
      <c r="Y46">
        <v>0</v>
      </c>
      <c r="Z46">
        <v>0</v>
      </c>
      <c r="AA46">
        <v>0</v>
      </c>
      <c r="AB46">
        <v>8.9700000000000006</v>
      </c>
      <c r="AC46">
        <v>0</v>
      </c>
      <c r="AD46">
        <v>1</v>
      </c>
      <c r="AE46">
        <v>1</v>
      </c>
      <c r="AF46" t="s">
        <v>18</v>
      </c>
      <c r="AG46">
        <v>49.334999999999994</v>
      </c>
      <c r="AH46">
        <v>2</v>
      </c>
      <c r="AI46">
        <v>45348658</v>
      </c>
      <c r="AJ46">
        <v>46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35">
      <c r="A47">
        <f>ROW(Source!A37)</f>
        <v>37</v>
      </c>
      <c r="B47">
        <v>45348659</v>
      </c>
      <c r="C47">
        <v>45348657</v>
      </c>
      <c r="D47">
        <v>37064876</v>
      </c>
      <c r="E47">
        <v>1</v>
      </c>
      <c r="F47">
        <v>1</v>
      </c>
      <c r="G47">
        <v>1</v>
      </c>
      <c r="H47">
        <v>1</v>
      </c>
      <c r="I47" t="s">
        <v>228</v>
      </c>
      <c r="J47" t="s">
        <v>5</v>
      </c>
      <c r="K47" t="s">
        <v>229</v>
      </c>
      <c r="L47">
        <v>1191</v>
      </c>
      <c r="N47">
        <v>1013</v>
      </c>
      <c r="O47" t="s">
        <v>227</v>
      </c>
      <c r="P47" t="s">
        <v>227</v>
      </c>
      <c r="Q47">
        <v>1</v>
      </c>
      <c r="X47">
        <v>0.17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2</v>
      </c>
      <c r="AF47" t="s">
        <v>17</v>
      </c>
      <c r="AG47">
        <v>0.21250000000000002</v>
      </c>
      <c r="AH47">
        <v>2</v>
      </c>
      <c r="AI47">
        <v>45348659</v>
      </c>
      <c r="AJ47">
        <v>47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35">
      <c r="A48">
        <f>ROW(Source!A37)</f>
        <v>37</v>
      </c>
      <c r="B48">
        <v>45348660</v>
      </c>
      <c r="C48">
        <v>45348657</v>
      </c>
      <c r="D48">
        <v>36882452</v>
      </c>
      <c r="E48">
        <v>1</v>
      </c>
      <c r="F48">
        <v>1</v>
      </c>
      <c r="G48">
        <v>1</v>
      </c>
      <c r="H48">
        <v>2</v>
      </c>
      <c r="I48" t="s">
        <v>241</v>
      </c>
      <c r="J48" t="s">
        <v>242</v>
      </c>
      <c r="K48" t="s">
        <v>243</v>
      </c>
      <c r="L48">
        <v>1368</v>
      </c>
      <c r="N48">
        <v>1011</v>
      </c>
      <c r="O48" t="s">
        <v>233</v>
      </c>
      <c r="P48" t="s">
        <v>233</v>
      </c>
      <c r="Q48">
        <v>1</v>
      </c>
      <c r="X48">
        <v>0.02</v>
      </c>
      <c r="Y48">
        <v>0</v>
      </c>
      <c r="Z48">
        <v>31.26</v>
      </c>
      <c r="AA48">
        <v>13.5</v>
      </c>
      <c r="AB48">
        <v>0</v>
      </c>
      <c r="AC48">
        <v>0</v>
      </c>
      <c r="AD48">
        <v>1</v>
      </c>
      <c r="AE48">
        <v>0</v>
      </c>
      <c r="AF48" t="s">
        <v>17</v>
      </c>
      <c r="AG48">
        <v>2.5000000000000001E-2</v>
      </c>
      <c r="AH48">
        <v>2</v>
      </c>
      <c r="AI48">
        <v>45348660</v>
      </c>
      <c r="AJ48">
        <v>48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35">
      <c r="A49">
        <f>ROW(Source!A37)</f>
        <v>37</v>
      </c>
      <c r="B49">
        <v>45348661</v>
      </c>
      <c r="C49">
        <v>45348657</v>
      </c>
      <c r="D49">
        <v>36883554</v>
      </c>
      <c r="E49">
        <v>1</v>
      </c>
      <c r="F49">
        <v>1</v>
      </c>
      <c r="G49">
        <v>1</v>
      </c>
      <c r="H49">
        <v>2</v>
      </c>
      <c r="I49" t="s">
        <v>230</v>
      </c>
      <c r="J49" t="s">
        <v>231</v>
      </c>
      <c r="K49" t="s">
        <v>232</v>
      </c>
      <c r="L49">
        <v>1368</v>
      </c>
      <c r="N49">
        <v>1011</v>
      </c>
      <c r="O49" t="s">
        <v>233</v>
      </c>
      <c r="P49" t="s">
        <v>233</v>
      </c>
      <c r="Q49">
        <v>1</v>
      </c>
      <c r="X49">
        <v>0.15</v>
      </c>
      <c r="Y49">
        <v>0</v>
      </c>
      <c r="Z49">
        <v>65.709999999999994</v>
      </c>
      <c r="AA49">
        <v>11.6</v>
      </c>
      <c r="AB49">
        <v>0</v>
      </c>
      <c r="AC49">
        <v>0</v>
      </c>
      <c r="AD49">
        <v>1</v>
      </c>
      <c r="AE49">
        <v>0</v>
      </c>
      <c r="AF49" t="s">
        <v>17</v>
      </c>
      <c r="AG49">
        <v>0.1875</v>
      </c>
      <c r="AH49">
        <v>2</v>
      </c>
      <c r="AI49">
        <v>45348661</v>
      </c>
      <c r="AJ49">
        <v>49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35">
      <c r="A50">
        <f>ROW(Source!A37)</f>
        <v>37</v>
      </c>
      <c r="B50">
        <v>45348662</v>
      </c>
      <c r="C50">
        <v>45348657</v>
      </c>
      <c r="D50">
        <v>36805188</v>
      </c>
      <c r="E50">
        <v>1</v>
      </c>
      <c r="F50">
        <v>1</v>
      </c>
      <c r="G50">
        <v>1</v>
      </c>
      <c r="H50">
        <v>3</v>
      </c>
      <c r="I50" t="s">
        <v>266</v>
      </c>
      <c r="J50" t="s">
        <v>267</v>
      </c>
      <c r="K50" t="s">
        <v>268</v>
      </c>
      <c r="L50">
        <v>1327</v>
      </c>
      <c r="N50">
        <v>1005</v>
      </c>
      <c r="O50" t="s">
        <v>39</v>
      </c>
      <c r="P50" t="s">
        <v>39</v>
      </c>
      <c r="Q50">
        <v>1</v>
      </c>
      <c r="X50">
        <v>0.84</v>
      </c>
      <c r="Y50">
        <v>72.319999999999993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5</v>
      </c>
      <c r="AG50">
        <v>0.84</v>
      </c>
      <c r="AH50">
        <v>2</v>
      </c>
      <c r="AI50">
        <v>45348662</v>
      </c>
      <c r="AJ50">
        <v>50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35">
      <c r="A51">
        <f>ROW(Source!A37)</f>
        <v>37</v>
      </c>
      <c r="B51">
        <v>45348663</v>
      </c>
      <c r="C51">
        <v>45348657</v>
      </c>
      <c r="D51">
        <v>36805524</v>
      </c>
      <c r="E51">
        <v>1</v>
      </c>
      <c r="F51">
        <v>1</v>
      </c>
      <c r="G51">
        <v>1</v>
      </c>
      <c r="H51">
        <v>3</v>
      </c>
      <c r="I51" t="s">
        <v>244</v>
      </c>
      <c r="J51" t="s">
        <v>245</v>
      </c>
      <c r="K51" t="s">
        <v>246</v>
      </c>
      <c r="L51">
        <v>1346</v>
      </c>
      <c r="N51">
        <v>1009</v>
      </c>
      <c r="O51" t="s">
        <v>52</v>
      </c>
      <c r="P51" t="s">
        <v>52</v>
      </c>
      <c r="Q51">
        <v>1</v>
      </c>
      <c r="X51">
        <v>0.31</v>
      </c>
      <c r="Y51">
        <v>1.82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5</v>
      </c>
      <c r="AG51">
        <v>0.31</v>
      </c>
      <c r="AH51">
        <v>2</v>
      </c>
      <c r="AI51">
        <v>45348663</v>
      </c>
      <c r="AJ51">
        <v>51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35">
      <c r="A52">
        <f>ROW(Source!A37)</f>
        <v>37</v>
      </c>
      <c r="B52">
        <v>45348664</v>
      </c>
      <c r="C52">
        <v>45348657</v>
      </c>
      <c r="D52">
        <v>36797561</v>
      </c>
      <c r="E52">
        <v>17</v>
      </c>
      <c r="F52">
        <v>1</v>
      </c>
      <c r="G52">
        <v>1</v>
      </c>
      <c r="H52">
        <v>3</v>
      </c>
      <c r="I52" t="s">
        <v>311</v>
      </c>
      <c r="J52" t="s">
        <v>5</v>
      </c>
      <c r="K52" t="s">
        <v>312</v>
      </c>
      <c r="L52">
        <v>1348</v>
      </c>
      <c r="N52">
        <v>1009</v>
      </c>
      <c r="O52" t="s">
        <v>34</v>
      </c>
      <c r="P52" t="s">
        <v>34</v>
      </c>
      <c r="Q52">
        <v>1000</v>
      </c>
      <c r="X52">
        <v>6.3E-2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 t="s">
        <v>5</v>
      </c>
      <c r="AG52">
        <v>6.3E-2</v>
      </c>
      <c r="AH52">
        <v>3</v>
      </c>
      <c r="AI52">
        <v>-1</v>
      </c>
      <c r="AJ52" t="s">
        <v>5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35">
      <c r="A53">
        <f>ROW(Source!A37)</f>
        <v>37</v>
      </c>
      <c r="B53">
        <v>45348665</v>
      </c>
      <c r="C53">
        <v>45348657</v>
      </c>
      <c r="D53">
        <v>36839212</v>
      </c>
      <c r="E53">
        <v>1</v>
      </c>
      <c r="F53">
        <v>1</v>
      </c>
      <c r="G53">
        <v>1</v>
      </c>
      <c r="H53">
        <v>3</v>
      </c>
      <c r="I53" t="s">
        <v>277</v>
      </c>
      <c r="J53" t="s">
        <v>278</v>
      </c>
      <c r="K53" t="s">
        <v>279</v>
      </c>
      <c r="L53">
        <v>1348</v>
      </c>
      <c r="N53">
        <v>1009</v>
      </c>
      <c r="O53" t="s">
        <v>34</v>
      </c>
      <c r="P53" t="s">
        <v>34</v>
      </c>
      <c r="Q53">
        <v>1000</v>
      </c>
      <c r="X53">
        <v>5.0999999999999997E-2</v>
      </c>
      <c r="Y53">
        <v>4294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5</v>
      </c>
      <c r="AG53">
        <v>5.0999999999999997E-2</v>
      </c>
      <c r="AH53">
        <v>2</v>
      </c>
      <c r="AI53">
        <v>45348665</v>
      </c>
      <c r="AJ53">
        <v>53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35">
      <c r="A54">
        <f>ROW(Source!A39)</f>
        <v>39</v>
      </c>
      <c r="B54">
        <v>45348682</v>
      </c>
      <c r="C54">
        <v>45348681</v>
      </c>
      <c r="D54">
        <v>37071037</v>
      </c>
      <c r="E54">
        <v>1</v>
      </c>
      <c r="F54">
        <v>1</v>
      </c>
      <c r="G54">
        <v>1</v>
      </c>
      <c r="H54">
        <v>1</v>
      </c>
      <c r="I54" t="s">
        <v>239</v>
      </c>
      <c r="J54" t="s">
        <v>5</v>
      </c>
      <c r="K54" t="s">
        <v>240</v>
      </c>
      <c r="L54">
        <v>1191</v>
      </c>
      <c r="N54">
        <v>1013</v>
      </c>
      <c r="O54" t="s">
        <v>227</v>
      </c>
      <c r="P54" t="s">
        <v>227</v>
      </c>
      <c r="Q54">
        <v>1</v>
      </c>
      <c r="X54">
        <v>48.73</v>
      </c>
      <c r="Y54">
        <v>0</v>
      </c>
      <c r="Z54">
        <v>0</v>
      </c>
      <c r="AA54">
        <v>0</v>
      </c>
      <c r="AB54">
        <v>9.6199999999999992</v>
      </c>
      <c r="AC54">
        <v>0</v>
      </c>
      <c r="AD54">
        <v>1</v>
      </c>
      <c r="AE54">
        <v>1</v>
      </c>
      <c r="AF54" t="s">
        <v>18</v>
      </c>
      <c r="AG54">
        <v>56.03949999999999</v>
      </c>
      <c r="AH54">
        <v>2</v>
      </c>
      <c r="AI54">
        <v>45348682</v>
      </c>
      <c r="AJ54">
        <v>54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35">
      <c r="A55">
        <f>ROW(Source!A39)</f>
        <v>39</v>
      </c>
      <c r="B55">
        <v>45348683</v>
      </c>
      <c r="C55">
        <v>45348681</v>
      </c>
      <c r="D55">
        <v>37064876</v>
      </c>
      <c r="E55">
        <v>1</v>
      </c>
      <c r="F55">
        <v>1</v>
      </c>
      <c r="G55">
        <v>1</v>
      </c>
      <c r="H55">
        <v>1</v>
      </c>
      <c r="I55" t="s">
        <v>228</v>
      </c>
      <c r="J55" t="s">
        <v>5</v>
      </c>
      <c r="K55" t="s">
        <v>229</v>
      </c>
      <c r="L55">
        <v>1191</v>
      </c>
      <c r="N55">
        <v>1013</v>
      </c>
      <c r="O55" t="s">
        <v>227</v>
      </c>
      <c r="P55" t="s">
        <v>227</v>
      </c>
      <c r="Q55">
        <v>1</v>
      </c>
      <c r="X55">
        <v>23.39</v>
      </c>
      <c r="Y55">
        <v>0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2</v>
      </c>
      <c r="AF55" t="s">
        <v>17</v>
      </c>
      <c r="AG55">
        <v>29.237500000000001</v>
      </c>
      <c r="AH55">
        <v>2</v>
      </c>
      <c r="AI55">
        <v>45348683</v>
      </c>
      <c r="AJ55">
        <v>55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35">
      <c r="A56">
        <f>ROW(Source!A39)</f>
        <v>39</v>
      </c>
      <c r="B56">
        <v>45348684</v>
      </c>
      <c r="C56">
        <v>45348681</v>
      </c>
      <c r="D56">
        <v>36882383</v>
      </c>
      <c r="E56">
        <v>1</v>
      </c>
      <c r="F56">
        <v>1</v>
      </c>
      <c r="G56">
        <v>1</v>
      </c>
      <c r="H56">
        <v>2</v>
      </c>
      <c r="I56" t="s">
        <v>280</v>
      </c>
      <c r="J56" t="s">
        <v>281</v>
      </c>
      <c r="K56" t="s">
        <v>282</v>
      </c>
      <c r="L56">
        <v>1368</v>
      </c>
      <c r="N56">
        <v>1011</v>
      </c>
      <c r="O56" t="s">
        <v>233</v>
      </c>
      <c r="P56" t="s">
        <v>233</v>
      </c>
      <c r="Q56">
        <v>1</v>
      </c>
      <c r="X56">
        <v>0.36</v>
      </c>
      <c r="Y56">
        <v>0</v>
      </c>
      <c r="Z56">
        <v>89.99</v>
      </c>
      <c r="AA56">
        <v>10.06</v>
      </c>
      <c r="AB56">
        <v>0</v>
      </c>
      <c r="AC56">
        <v>0</v>
      </c>
      <c r="AD56">
        <v>1</v>
      </c>
      <c r="AE56">
        <v>0</v>
      </c>
      <c r="AF56" t="s">
        <v>17</v>
      </c>
      <c r="AG56">
        <v>0.44999999999999996</v>
      </c>
      <c r="AH56">
        <v>2</v>
      </c>
      <c r="AI56">
        <v>45348684</v>
      </c>
      <c r="AJ56">
        <v>56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35">
      <c r="A57">
        <f>ROW(Source!A39)</f>
        <v>39</v>
      </c>
      <c r="B57">
        <v>45348685</v>
      </c>
      <c r="C57">
        <v>45348681</v>
      </c>
      <c r="D57">
        <v>36883554</v>
      </c>
      <c r="E57">
        <v>1</v>
      </c>
      <c r="F57">
        <v>1</v>
      </c>
      <c r="G57">
        <v>1</v>
      </c>
      <c r="H57">
        <v>2</v>
      </c>
      <c r="I57" t="s">
        <v>230</v>
      </c>
      <c r="J57" t="s">
        <v>231</v>
      </c>
      <c r="K57" t="s">
        <v>232</v>
      </c>
      <c r="L57">
        <v>1368</v>
      </c>
      <c r="N57">
        <v>1011</v>
      </c>
      <c r="O57" t="s">
        <v>233</v>
      </c>
      <c r="P57" t="s">
        <v>233</v>
      </c>
      <c r="Q57">
        <v>1</v>
      </c>
      <c r="X57">
        <v>4.47</v>
      </c>
      <c r="Y57">
        <v>0</v>
      </c>
      <c r="Z57">
        <v>65.709999999999994</v>
      </c>
      <c r="AA57">
        <v>11.6</v>
      </c>
      <c r="AB57">
        <v>0</v>
      </c>
      <c r="AC57">
        <v>0</v>
      </c>
      <c r="AD57">
        <v>1</v>
      </c>
      <c r="AE57">
        <v>0</v>
      </c>
      <c r="AF57" t="s">
        <v>17</v>
      </c>
      <c r="AG57">
        <v>5.5874999999999995</v>
      </c>
      <c r="AH57">
        <v>2</v>
      </c>
      <c r="AI57">
        <v>45348685</v>
      </c>
      <c r="AJ57">
        <v>57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35">
      <c r="A58">
        <f>ROW(Source!A39)</f>
        <v>39</v>
      </c>
      <c r="B58">
        <v>45348686</v>
      </c>
      <c r="C58">
        <v>45348681</v>
      </c>
      <c r="D58">
        <v>36883878</v>
      </c>
      <c r="E58">
        <v>1</v>
      </c>
      <c r="F58">
        <v>1</v>
      </c>
      <c r="G58">
        <v>1</v>
      </c>
      <c r="H58">
        <v>2</v>
      </c>
      <c r="I58" t="s">
        <v>283</v>
      </c>
      <c r="J58" t="s">
        <v>284</v>
      </c>
      <c r="K58" t="s">
        <v>285</v>
      </c>
      <c r="L58">
        <v>1368</v>
      </c>
      <c r="N58">
        <v>1011</v>
      </c>
      <c r="O58" t="s">
        <v>233</v>
      </c>
      <c r="P58" t="s">
        <v>233</v>
      </c>
      <c r="Q58">
        <v>1</v>
      </c>
      <c r="X58">
        <v>18.559999999999999</v>
      </c>
      <c r="Y58">
        <v>0</v>
      </c>
      <c r="Z58">
        <v>90</v>
      </c>
      <c r="AA58">
        <v>10.06</v>
      </c>
      <c r="AB58">
        <v>0</v>
      </c>
      <c r="AC58">
        <v>0</v>
      </c>
      <c r="AD58">
        <v>1</v>
      </c>
      <c r="AE58">
        <v>0</v>
      </c>
      <c r="AF58" t="s">
        <v>17</v>
      </c>
      <c r="AG58">
        <v>23.2</v>
      </c>
      <c r="AH58">
        <v>2</v>
      </c>
      <c r="AI58">
        <v>45348686</v>
      </c>
      <c r="AJ58">
        <v>58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35">
      <c r="A59">
        <f>ROW(Source!A39)</f>
        <v>39</v>
      </c>
      <c r="B59">
        <v>45348687</v>
      </c>
      <c r="C59">
        <v>45348681</v>
      </c>
      <c r="D59">
        <v>36805524</v>
      </c>
      <c r="E59">
        <v>1</v>
      </c>
      <c r="F59">
        <v>1</v>
      </c>
      <c r="G59">
        <v>1</v>
      </c>
      <c r="H59">
        <v>3</v>
      </c>
      <c r="I59" t="s">
        <v>244</v>
      </c>
      <c r="J59" t="s">
        <v>245</v>
      </c>
      <c r="K59" t="s">
        <v>246</v>
      </c>
      <c r="L59">
        <v>1346</v>
      </c>
      <c r="N59">
        <v>1009</v>
      </c>
      <c r="O59" t="s">
        <v>52</v>
      </c>
      <c r="P59" t="s">
        <v>52</v>
      </c>
      <c r="Q59">
        <v>1</v>
      </c>
      <c r="X59">
        <v>5</v>
      </c>
      <c r="Y59">
        <v>1.82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5</v>
      </c>
      <c r="AG59">
        <v>5</v>
      </c>
      <c r="AH59">
        <v>2</v>
      </c>
      <c r="AI59">
        <v>45348687</v>
      </c>
      <c r="AJ59">
        <v>59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35">
      <c r="A60">
        <f>ROW(Source!A39)</f>
        <v>39</v>
      </c>
      <c r="B60">
        <v>45348688</v>
      </c>
      <c r="C60">
        <v>45348681</v>
      </c>
      <c r="D60">
        <v>36796533</v>
      </c>
      <c r="E60">
        <v>17</v>
      </c>
      <c r="F60">
        <v>1</v>
      </c>
      <c r="G60">
        <v>1</v>
      </c>
      <c r="H60">
        <v>3</v>
      </c>
      <c r="I60" t="s">
        <v>313</v>
      </c>
      <c r="J60" t="s">
        <v>5</v>
      </c>
      <c r="K60" t="s">
        <v>314</v>
      </c>
      <c r="L60">
        <v>1339</v>
      </c>
      <c r="N60">
        <v>1007</v>
      </c>
      <c r="O60" t="s">
        <v>29</v>
      </c>
      <c r="P60" t="s">
        <v>29</v>
      </c>
      <c r="Q60">
        <v>1</v>
      </c>
      <c r="X60">
        <v>3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 t="s">
        <v>5</v>
      </c>
      <c r="AG60">
        <v>3</v>
      </c>
      <c r="AH60">
        <v>3</v>
      </c>
      <c r="AI60">
        <v>-1</v>
      </c>
      <c r="AJ60" t="s">
        <v>5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35">
      <c r="A61">
        <f>ROW(Source!A41)</f>
        <v>41</v>
      </c>
      <c r="B61">
        <v>45348697</v>
      </c>
      <c r="C61">
        <v>45348696</v>
      </c>
      <c r="D61">
        <v>37072442</v>
      </c>
      <c r="E61">
        <v>1</v>
      </c>
      <c r="F61">
        <v>1</v>
      </c>
      <c r="G61">
        <v>1</v>
      </c>
      <c r="H61">
        <v>1</v>
      </c>
      <c r="I61" t="s">
        <v>286</v>
      </c>
      <c r="J61" t="s">
        <v>5</v>
      </c>
      <c r="K61" t="s">
        <v>287</v>
      </c>
      <c r="L61">
        <v>1191</v>
      </c>
      <c r="N61">
        <v>1013</v>
      </c>
      <c r="O61" t="s">
        <v>227</v>
      </c>
      <c r="P61" t="s">
        <v>227</v>
      </c>
      <c r="Q61">
        <v>1</v>
      </c>
      <c r="X61">
        <v>5.31</v>
      </c>
      <c r="Y61">
        <v>0</v>
      </c>
      <c r="Z61">
        <v>0</v>
      </c>
      <c r="AA61">
        <v>0</v>
      </c>
      <c r="AB61">
        <v>10.65</v>
      </c>
      <c r="AC61">
        <v>0</v>
      </c>
      <c r="AD61">
        <v>1</v>
      </c>
      <c r="AE61">
        <v>1</v>
      </c>
      <c r="AF61" t="s">
        <v>18</v>
      </c>
      <c r="AG61">
        <v>6.1064999999999987</v>
      </c>
      <c r="AH61">
        <v>2</v>
      </c>
      <c r="AI61">
        <v>45348697</v>
      </c>
      <c r="AJ61">
        <v>61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35">
      <c r="A62">
        <f>ROW(Source!A41)</f>
        <v>41</v>
      </c>
      <c r="B62">
        <v>45348698</v>
      </c>
      <c r="C62">
        <v>45348696</v>
      </c>
      <c r="D62">
        <v>37064876</v>
      </c>
      <c r="E62">
        <v>1</v>
      </c>
      <c r="F62">
        <v>1</v>
      </c>
      <c r="G62">
        <v>1</v>
      </c>
      <c r="H62">
        <v>1</v>
      </c>
      <c r="I62" t="s">
        <v>228</v>
      </c>
      <c r="J62" t="s">
        <v>5</v>
      </c>
      <c r="K62" t="s">
        <v>229</v>
      </c>
      <c r="L62">
        <v>1191</v>
      </c>
      <c r="N62">
        <v>1013</v>
      </c>
      <c r="O62" t="s">
        <v>227</v>
      </c>
      <c r="P62" t="s">
        <v>227</v>
      </c>
      <c r="Q62">
        <v>1</v>
      </c>
      <c r="X62">
        <v>0.02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2</v>
      </c>
      <c r="AF62" t="s">
        <v>17</v>
      </c>
      <c r="AG62">
        <v>2.5000000000000001E-2</v>
      </c>
      <c r="AH62">
        <v>2</v>
      </c>
      <c r="AI62">
        <v>45348698</v>
      </c>
      <c r="AJ62">
        <v>62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35">
      <c r="A63">
        <f>ROW(Source!A41)</f>
        <v>41</v>
      </c>
      <c r="B63">
        <v>45348699</v>
      </c>
      <c r="C63">
        <v>45348696</v>
      </c>
      <c r="D63">
        <v>36882356</v>
      </c>
      <c r="E63">
        <v>1</v>
      </c>
      <c r="F63">
        <v>1</v>
      </c>
      <c r="G63">
        <v>1</v>
      </c>
      <c r="H63">
        <v>2</v>
      </c>
      <c r="I63" t="s">
        <v>288</v>
      </c>
      <c r="J63" t="s">
        <v>289</v>
      </c>
      <c r="K63" t="s">
        <v>290</v>
      </c>
      <c r="L63">
        <v>1368</v>
      </c>
      <c r="N63">
        <v>1011</v>
      </c>
      <c r="O63" t="s">
        <v>233</v>
      </c>
      <c r="P63" t="s">
        <v>233</v>
      </c>
      <c r="Q63">
        <v>1</v>
      </c>
      <c r="X63">
        <v>0.01</v>
      </c>
      <c r="Y63">
        <v>0</v>
      </c>
      <c r="Z63">
        <v>1.7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17</v>
      </c>
      <c r="AG63">
        <v>1.2500000000000001E-2</v>
      </c>
      <c r="AH63">
        <v>2</v>
      </c>
      <c r="AI63">
        <v>45348699</v>
      </c>
      <c r="AJ63">
        <v>63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35">
      <c r="A64">
        <f>ROW(Source!A41)</f>
        <v>41</v>
      </c>
      <c r="B64">
        <v>45348700</v>
      </c>
      <c r="C64">
        <v>45348696</v>
      </c>
      <c r="D64">
        <v>36882383</v>
      </c>
      <c r="E64">
        <v>1</v>
      </c>
      <c r="F64">
        <v>1</v>
      </c>
      <c r="G64">
        <v>1</v>
      </c>
      <c r="H64">
        <v>2</v>
      </c>
      <c r="I64" t="s">
        <v>280</v>
      </c>
      <c r="J64" t="s">
        <v>281</v>
      </c>
      <c r="K64" t="s">
        <v>282</v>
      </c>
      <c r="L64">
        <v>1368</v>
      </c>
      <c r="N64">
        <v>1011</v>
      </c>
      <c r="O64" t="s">
        <v>233</v>
      </c>
      <c r="P64" t="s">
        <v>233</v>
      </c>
      <c r="Q64">
        <v>1</v>
      </c>
      <c r="X64">
        <v>0.01</v>
      </c>
      <c r="Y64">
        <v>0</v>
      </c>
      <c r="Z64">
        <v>89.99</v>
      </c>
      <c r="AA64">
        <v>10.06</v>
      </c>
      <c r="AB64">
        <v>0</v>
      </c>
      <c r="AC64">
        <v>0</v>
      </c>
      <c r="AD64">
        <v>1</v>
      </c>
      <c r="AE64">
        <v>0</v>
      </c>
      <c r="AF64" t="s">
        <v>17</v>
      </c>
      <c r="AG64">
        <v>1.2500000000000001E-2</v>
      </c>
      <c r="AH64">
        <v>2</v>
      </c>
      <c r="AI64">
        <v>45348700</v>
      </c>
      <c r="AJ64">
        <v>64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35">
      <c r="A65">
        <f>ROW(Source!A41)</f>
        <v>41</v>
      </c>
      <c r="B65">
        <v>45348701</v>
      </c>
      <c r="C65">
        <v>45348696</v>
      </c>
      <c r="D65">
        <v>36883554</v>
      </c>
      <c r="E65">
        <v>1</v>
      </c>
      <c r="F65">
        <v>1</v>
      </c>
      <c r="G65">
        <v>1</v>
      </c>
      <c r="H65">
        <v>2</v>
      </c>
      <c r="I65" t="s">
        <v>230</v>
      </c>
      <c r="J65" t="s">
        <v>231</v>
      </c>
      <c r="K65" t="s">
        <v>232</v>
      </c>
      <c r="L65">
        <v>1368</v>
      </c>
      <c r="N65">
        <v>1011</v>
      </c>
      <c r="O65" t="s">
        <v>233</v>
      </c>
      <c r="P65" t="s">
        <v>233</v>
      </c>
      <c r="Q65">
        <v>1</v>
      </c>
      <c r="X65">
        <v>0.01</v>
      </c>
      <c r="Y65">
        <v>0</v>
      </c>
      <c r="Z65">
        <v>65.709999999999994</v>
      </c>
      <c r="AA65">
        <v>11.6</v>
      </c>
      <c r="AB65">
        <v>0</v>
      </c>
      <c r="AC65">
        <v>0</v>
      </c>
      <c r="AD65">
        <v>1</v>
      </c>
      <c r="AE65">
        <v>0</v>
      </c>
      <c r="AF65" t="s">
        <v>17</v>
      </c>
      <c r="AG65">
        <v>1.2500000000000001E-2</v>
      </c>
      <c r="AH65">
        <v>2</v>
      </c>
      <c r="AI65">
        <v>45348701</v>
      </c>
      <c r="AJ65">
        <v>65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35">
      <c r="A66">
        <f>ROW(Source!A41)</f>
        <v>41</v>
      </c>
      <c r="B66">
        <v>45348702</v>
      </c>
      <c r="C66">
        <v>45348696</v>
      </c>
      <c r="D66">
        <v>36884416</v>
      </c>
      <c r="E66">
        <v>1</v>
      </c>
      <c r="F66">
        <v>1</v>
      </c>
      <c r="G66">
        <v>1</v>
      </c>
      <c r="H66">
        <v>2</v>
      </c>
      <c r="I66" t="s">
        <v>291</v>
      </c>
      <c r="J66" t="s">
        <v>292</v>
      </c>
      <c r="K66" t="s">
        <v>293</v>
      </c>
      <c r="L66">
        <v>1368</v>
      </c>
      <c r="N66">
        <v>1011</v>
      </c>
      <c r="O66" t="s">
        <v>233</v>
      </c>
      <c r="P66" t="s">
        <v>233</v>
      </c>
      <c r="Q66">
        <v>1</v>
      </c>
      <c r="X66">
        <v>1.1200000000000001</v>
      </c>
      <c r="Y66">
        <v>0</v>
      </c>
      <c r="Z66">
        <v>6.82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17</v>
      </c>
      <c r="AG66">
        <v>1.4000000000000001</v>
      </c>
      <c r="AH66">
        <v>2</v>
      </c>
      <c r="AI66">
        <v>45348702</v>
      </c>
      <c r="AJ66">
        <v>66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35">
      <c r="A67">
        <f>ROW(Source!A41)</f>
        <v>41</v>
      </c>
      <c r="B67">
        <v>45348703</v>
      </c>
      <c r="C67">
        <v>45348696</v>
      </c>
      <c r="D67">
        <v>36837948</v>
      </c>
      <c r="E67">
        <v>1</v>
      </c>
      <c r="F67">
        <v>1</v>
      </c>
      <c r="G67">
        <v>1</v>
      </c>
      <c r="H67">
        <v>3</v>
      </c>
      <c r="I67" t="s">
        <v>294</v>
      </c>
      <c r="J67" t="s">
        <v>295</v>
      </c>
      <c r="K67" t="s">
        <v>296</v>
      </c>
      <c r="L67">
        <v>1348</v>
      </c>
      <c r="N67">
        <v>1009</v>
      </c>
      <c r="O67" t="s">
        <v>34</v>
      </c>
      <c r="P67" t="s">
        <v>34</v>
      </c>
      <c r="Q67">
        <v>1000</v>
      </c>
      <c r="X67">
        <v>1.2E-2</v>
      </c>
      <c r="Y67">
        <v>15620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5</v>
      </c>
      <c r="AG67">
        <v>1.2E-2</v>
      </c>
      <c r="AH67">
        <v>2</v>
      </c>
      <c r="AI67">
        <v>45348703</v>
      </c>
      <c r="AJ67">
        <v>67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35">
      <c r="A68">
        <f>ROW(Source!A41)</f>
        <v>41</v>
      </c>
      <c r="B68">
        <v>45348704</v>
      </c>
      <c r="C68">
        <v>45348696</v>
      </c>
      <c r="D68">
        <v>36839083</v>
      </c>
      <c r="E68">
        <v>1</v>
      </c>
      <c r="F68">
        <v>1</v>
      </c>
      <c r="G68">
        <v>1</v>
      </c>
      <c r="H68">
        <v>3</v>
      </c>
      <c r="I68" t="s">
        <v>297</v>
      </c>
      <c r="J68" t="s">
        <v>298</v>
      </c>
      <c r="K68" t="s">
        <v>299</v>
      </c>
      <c r="L68">
        <v>1348</v>
      </c>
      <c r="N68">
        <v>1009</v>
      </c>
      <c r="O68" t="s">
        <v>34</v>
      </c>
      <c r="P68" t="s">
        <v>34</v>
      </c>
      <c r="Q68">
        <v>1000</v>
      </c>
      <c r="X68">
        <v>2E-3</v>
      </c>
      <c r="Y68">
        <v>7640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5</v>
      </c>
      <c r="AG68">
        <v>2E-3</v>
      </c>
      <c r="AH68">
        <v>2</v>
      </c>
      <c r="AI68">
        <v>45348704</v>
      </c>
      <c r="AJ68">
        <v>68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35">
      <c r="A69">
        <f>ROW(Source!A42)</f>
        <v>42</v>
      </c>
      <c r="B69">
        <v>45348793</v>
      </c>
      <c r="C69">
        <v>45348792</v>
      </c>
      <c r="D69">
        <v>37069580</v>
      </c>
      <c r="E69">
        <v>1</v>
      </c>
      <c r="F69">
        <v>1</v>
      </c>
      <c r="G69">
        <v>1</v>
      </c>
      <c r="H69">
        <v>1</v>
      </c>
      <c r="I69" t="s">
        <v>225</v>
      </c>
      <c r="J69" t="s">
        <v>5</v>
      </c>
      <c r="K69" t="s">
        <v>226</v>
      </c>
      <c r="L69">
        <v>1191</v>
      </c>
      <c r="N69">
        <v>1013</v>
      </c>
      <c r="O69" t="s">
        <v>227</v>
      </c>
      <c r="P69" t="s">
        <v>227</v>
      </c>
      <c r="Q69">
        <v>1</v>
      </c>
      <c r="X69">
        <v>27.91</v>
      </c>
      <c r="Y69">
        <v>0</v>
      </c>
      <c r="Z69">
        <v>0</v>
      </c>
      <c r="AA69">
        <v>0</v>
      </c>
      <c r="AB69">
        <v>8.64</v>
      </c>
      <c r="AC69">
        <v>0</v>
      </c>
      <c r="AD69">
        <v>1</v>
      </c>
      <c r="AE69">
        <v>1</v>
      </c>
      <c r="AF69" t="s">
        <v>18</v>
      </c>
      <c r="AG69">
        <v>32.096499999999999</v>
      </c>
      <c r="AH69">
        <v>2</v>
      </c>
      <c r="AI69">
        <v>45348793</v>
      </c>
      <c r="AJ69">
        <v>69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35">
      <c r="A70">
        <f>ROW(Source!A42)</f>
        <v>42</v>
      </c>
      <c r="B70">
        <v>45348794</v>
      </c>
      <c r="C70">
        <v>45348792</v>
      </c>
      <c r="D70">
        <v>37064876</v>
      </c>
      <c r="E70">
        <v>1</v>
      </c>
      <c r="F70">
        <v>1</v>
      </c>
      <c r="G70">
        <v>1</v>
      </c>
      <c r="H70">
        <v>1</v>
      </c>
      <c r="I70" t="s">
        <v>228</v>
      </c>
      <c r="J70" t="s">
        <v>5</v>
      </c>
      <c r="K70" t="s">
        <v>229</v>
      </c>
      <c r="L70">
        <v>1191</v>
      </c>
      <c r="N70">
        <v>1013</v>
      </c>
      <c r="O70" t="s">
        <v>227</v>
      </c>
      <c r="P70" t="s">
        <v>227</v>
      </c>
      <c r="Q70">
        <v>1</v>
      </c>
      <c r="X70">
        <v>4.88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2</v>
      </c>
      <c r="AF70" t="s">
        <v>17</v>
      </c>
      <c r="AG70">
        <v>6.1</v>
      </c>
      <c r="AH70">
        <v>2</v>
      </c>
      <c r="AI70">
        <v>45348794</v>
      </c>
      <c r="AJ70">
        <v>70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35">
      <c r="A71">
        <f>ROW(Source!A42)</f>
        <v>42</v>
      </c>
      <c r="B71">
        <v>45348795</v>
      </c>
      <c r="C71">
        <v>45348792</v>
      </c>
      <c r="D71">
        <v>36882385</v>
      </c>
      <c r="E71">
        <v>1</v>
      </c>
      <c r="F71">
        <v>1</v>
      </c>
      <c r="G71">
        <v>1</v>
      </c>
      <c r="H71">
        <v>2</v>
      </c>
      <c r="I71" t="s">
        <v>300</v>
      </c>
      <c r="J71" t="s">
        <v>301</v>
      </c>
      <c r="K71" t="s">
        <v>302</v>
      </c>
      <c r="L71">
        <v>1368</v>
      </c>
      <c r="N71">
        <v>1011</v>
      </c>
      <c r="O71" t="s">
        <v>233</v>
      </c>
      <c r="P71" t="s">
        <v>233</v>
      </c>
      <c r="Q71">
        <v>1</v>
      </c>
      <c r="X71">
        <v>0.03</v>
      </c>
      <c r="Y71">
        <v>0</v>
      </c>
      <c r="Z71">
        <v>76.7</v>
      </c>
      <c r="AA71">
        <v>10.06</v>
      </c>
      <c r="AB71">
        <v>0</v>
      </c>
      <c r="AC71">
        <v>0</v>
      </c>
      <c r="AD71">
        <v>1</v>
      </c>
      <c r="AE71">
        <v>0</v>
      </c>
      <c r="AF71" t="s">
        <v>17</v>
      </c>
      <c r="AG71">
        <v>3.7499999999999999E-2</v>
      </c>
      <c r="AH71">
        <v>2</v>
      </c>
      <c r="AI71">
        <v>45348795</v>
      </c>
      <c r="AJ71">
        <v>71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35">
      <c r="A72">
        <f>ROW(Source!A42)</f>
        <v>42</v>
      </c>
      <c r="B72">
        <v>45348796</v>
      </c>
      <c r="C72">
        <v>45348792</v>
      </c>
      <c r="D72">
        <v>36882446</v>
      </c>
      <c r="E72">
        <v>1</v>
      </c>
      <c r="F72">
        <v>1</v>
      </c>
      <c r="G72">
        <v>1</v>
      </c>
      <c r="H72">
        <v>2</v>
      </c>
      <c r="I72" t="s">
        <v>303</v>
      </c>
      <c r="J72" t="s">
        <v>304</v>
      </c>
      <c r="K72" t="s">
        <v>305</v>
      </c>
      <c r="L72">
        <v>1368</v>
      </c>
      <c r="N72">
        <v>1011</v>
      </c>
      <c r="O72" t="s">
        <v>233</v>
      </c>
      <c r="P72" t="s">
        <v>233</v>
      </c>
      <c r="Q72">
        <v>1</v>
      </c>
      <c r="X72">
        <v>0.05</v>
      </c>
      <c r="Y72">
        <v>0</v>
      </c>
      <c r="Z72">
        <v>24.33</v>
      </c>
      <c r="AA72">
        <v>10.06</v>
      </c>
      <c r="AB72">
        <v>0</v>
      </c>
      <c r="AC72">
        <v>0</v>
      </c>
      <c r="AD72">
        <v>1</v>
      </c>
      <c r="AE72">
        <v>0</v>
      </c>
      <c r="AF72" t="s">
        <v>17</v>
      </c>
      <c r="AG72">
        <v>6.25E-2</v>
      </c>
      <c r="AH72">
        <v>2</v>
      </c>
      <c r="AI72">
        <v>45348796</v>
      </c>
      <c r="AJ72">
        <v>72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35">
      <c r="A73">
        <f>ROW(Source!A42)</f>
        <v>42</v>
      </c>
      <c r="B73">
        <v>45348797</v>
      </c>
      <c r="C73">
        <v>45348792</v>
      </c>
      <c r="D73">
        <v>36882608</v>
      </c>
      <c r="E73">
        <v>1</v>
      </c>
      <c r="F73">
        <v>1</v>
      </c>
      <c r="G73">
        <v>1</v>
      </c>
      <c r="H73">
        <v>2</v>
      </c>
      <c r="I73" t="s">
        <v>249</v>
      </c>
      <c r="J73" t="s">
        <v>250</v>
      </c>
      <c r="K73" t="s">
        <v>251</v>
      </c>
      <c r="L73">
        <v>1368</v>
      </c>
      <c r="N73">
        <v>1011</v>
      </c>
      <c r="O73" t="s">
        <v>233</v>
      </c>
      <c r="P73" t="s">
        <v>233</v>
      </c>
      <c r="Q73">
        <v>1</v>
      </c>
      <c r="X73">
        <v>4.8</v>
      </c>
      <c r="Y73">
        <v>0</v>
      </c>
      <c r="Z73">
        <v>14.15</v>
      </c>
      <c r="AA73">
        <v>8.91</v>
      </c>
      <c r="AB73">
        <v>0</v>
      </c>
      <c r="AC73">
        <v>0</v>
      </c>
      <c r="AD73">
        <v>1</v>
      </c>
      <c r="AE73">
        <v>0</v>
      </c>
      <c r="AF73" t="s">
        <v>17</v>
      </c>
      <c r="AG73">
        <v>6</v>
      </c>
      <c r="AH73">
        <v>2</v>
      </c>
      <c r="AI73">
        <v>45348797</v>
      </c>
      <c r="AJ73">
        <v>73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35">
      <c r="A74">
        <f>ROW(Source!A42)</f>
        <v>42</v>
      </c>
      <c r="B74">
        <v>45348798</v>
      </c>
      <c r="C74">
        <v>45348792</v>
      </c>
      <c r="D74">
        <v>36801792</v>
      </c>
      <c r="E74">
        <v>1</v>
      </c>
      <c r="F74">
        <v>1</v>
      </c>
      <c r="G74">
        <v>1</v>
      </c>
      <c r="H74">
        <v>3</v>
      </c>
      <c r="I74" t="s">
        <v>272</v>
      </c>
      <c r="J74" t="s">
        <v>273</v>
      </c>
      <c r="K74" t="s">
        <v>274</v>
      </c>
      <c r="L74">
        <v>1339</v>
      </c>
      <c r="N74">
        <v>1007</v>
      </c>
      <c r="O74" t="s">
        <v>29</v>
      </c>
      <c r="P74" t="s">
        <v>29</v>
      </c>
      <c r="Q74">
        <v>1</v>
      </c>
      <c r="X74">
        <v>0.5</v>
      </c>
      <c r="Y74">
        <v>2.44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5</v>
      </c>
      <c r="AG74">
        <v>0.5</v>
      </c>
      <c r="AH74">
        <v>2</v>
      </c>
      <c r="AI74">
        <v>45348798</v>
      </c>
      <c r="AJ74">
        <v>74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35">
      <c r="A75">
        <f>ROW(Source!A42)</f>
        <v>42</v>
      </c>
      <c r="B75">
        <v>45348799</v>
      </c>
      <c r="C75">
        <v>45348792</v>
      </c>
      <c r="D75">
        <v>36798232</v>
      </c>
      <c r="E75">
        <v>17</v>
      </c>
      <c r="F75">
        <v>1</v>
      </c>
      <c r="G75">
        <v>1</v>
      </c>
      <c r="H75">
        <v>3</v>
      </c>
      <c r="I75" t="s">
        <v>315</v>
      </c>
      <c r="J75" t="s">
        <v>5</v>
      </c>
      <c r="K75" t="s">
        <v>316</v>
      </c>
      <c r="L75">
        <v>1348</v>
      </c>
      <c r="N75">
        <v>1009</v>
      </c>
      <c r="O75" t="s">
        <v>34</v>
      </c>
      <c r="P75" t="s">
        <v>34</v>
      </c>
      <c r="Q75">
        <v>1000</v>
      </c>
      <c r="X75">
        <v>0</v>
      </c>
      <c r="Y75">
        <v>0</v>
      </c>
      <c r="Z75">
        <v>0</v>
      </c>
      <c r="AA75">
        <v>0</v>
      </c>
      <c r="AB75">
        <v>0</v>
      </c>
      <c r="AC75">
        <v>1</v>
      </c>
      <c r="AD75">
        <v>0</v>
      </c>
      <c r="AE75">
        <v>0</v>
      </c>
      <c r="AF75" t="s">
        <v>5</v>
      </c>
      <c r="AG75">
        <v>0</v>
      </c>
      <c r="AH75">
        <v>3</v>
      </c>
      <c r="AI75">
        <v>-1</v>
      </c>
      <c r="AJ75" t="s">
        <v>5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КС2</vt:lpstr>
      <vt:lpstr>Source</vt:lpstr>
      <vt:lpstr>SourceObSm</vt:lpstr>
      <vt:lpstr>SmtRes</vt:lpstr>
      <vt:lpstr>EtalonRes</vt:lpstr>
      <vt:lpstr>КС2!Заголовки_для_печати</vt:lpstr>
      <vt:lpstr>КС2!Область_печати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Чеканов БН</dc:creator>
  <cp:lastModifiedBy>Palych Olenin</cp:lastModifiedBy>
  <cp:lastPrinted>2019-07-04T06:51:15Z</cp:lastPrinted>
  <dcterms:created xsi:type="dcterms:W3CDTF">2019-05-07T10:47:03Z</dcterms:created>
  <dcterms:modified xsi:type="dcterms:W3CDTF">2020-01-06T11:05:01Z</dcterms:modified>
</cp:coreProperties>
</file>