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ol\Downloads\"/>
    </mc:Choice>
  </mc:AlternateContent>
  <xr:revisionPtr revIDLastSave="0" documentId="13_ncr:1_{D39946F0-371C-466C-9116-78CF6B76F453}" xr6:coauthVersionLast="45" xr6:coauthVersionMax="45" xr10:uidLastSave="{00000000-0000-0000-0000-000000000000}"/>
  <bookViews>
    <workbookView xWindow="-98" yWindow="-98" windowWidth="24196" windowHeight="13096" xr2:uid="{00000000-000D-0000-FFFF-FFFF00000000}"/>
  </bookViews>
  <sheets>
    <sheet name="КС3" sheetId="7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Area" localSheetId="0">КС3!$A$1:$L$61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7" l="1"/>
  <c r="K39" i="7" s="1"/>
  <c r="I38" i="7"/>
  <c r="K38" i="7" s="1"/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1" i="3"/>
  <c r="CY1" i="3"/>
  <c r="CZ1" i="3"/>
  <c r="DA1" i="3"/>
  <c r="A2" i="3"/>
  <c r="CY2" i="3"/>
  <c r="CZ2" i="3"/>
  <c r="DA2" i="3"/>
  <c r="A3" i="3"/>
  <c r="CY3" i="3"/>
  <c r="CZ3" i="3"/>
  <c r="DA3" i="3"/>
  <c r="A4" i="3"/>
  <c r="CY4" i="3"/>
  <c r="CZ4" i="3"/>
  <c r="DA4" i="3"/>
  <c r="A5" i="3"/>
  <c r="CY5" i="3"/>
  <c r="CZ5" i="3"/>
  <c r="DA5" i="3"/>
  <c r="A6" i="3"/>
  <c r="CY6" i="3"/>
  <c r="CZ6" i="3"/>
  <c r="DA6" i="3"/>
  <c r="A7" i="3"/>
  <c r="CX7" i="3"/>
  <c r="CY7" i="3"/>
  <c r="CZ7" i="3"/>
  <c r="DA7" i="3"/>
  <c r="A8" i="3"/>
  <c r="CY8" i="3"/>
  <c r="CZ8" i="3"/>
  <c r="DA8" i="3"/>
  <c r="A9" i="3"/>
  <c r="CY9" i="3"/>
  <c r="CZ9" i="3"/>
  <c r="DA9" i="3"/>
  <c r="A10" i="3"/>
  <c r="CY10" i="3"/>
  <c r="CZ10" i="3"/>
  <c r="DA10" i="3"/>
  <c r="A11" i="3"/>
  <c r="CY11" i="3"/>
  <c r="CZ11" i="3"/>
  <c r="DA11" i="3"/>
  <c r="A12" i="3"/>
  <c r="CY12" i="3"/>
  <c r="CZ12" i="3"/>
  <c r="DA12" i="3"/>
  <c r="A13" i="3"/>
  <c r="CY13" i="3"/>
  <c r="CZ13" i="3"/>
  <c r="DA13" i="3"/>
  <c r="A14" i="3"/>
  <c r="CY14" i="3"/>
  <c r="CZ14" i="3"/>
  <c r="DA14" i="3"/>
  <c r="A15" i="3"/>
  <c r="CY15" i="3"/>
  <c r="CZ15" i="3"/>
  <c r="DA15" i="3"/>
  <c r="A16" i="3"/>
  <c r="CY16" i="3"/>
  <c r="CZ16" i="3"/>
  <c r="DA16" i="3"/>
  <c r="A17" i="3"/>
  <c r="CY17" i="3"/>
  <c r="CZ17" i="3"/>
  <c r="DA17" i="3"/>
  <c r="A18" i="3"/>
  <c r="CY18" i="3"/>
  <c r="CZ18" i="3"/>
  <c r="DA18" i="3"/>
  <c r="A19" i="3"/>
  <c r="CY19" i="3"/>
  <c r="CZ19" i="3"/>
  <c r="DA19" i="3"/>
  <c r="A20" i="3"/>
  <c r="CY20" i="3"/>
  <c r="CZ20" i="3"/>
  <c r="DA20" i="3"/>
  <c r="A21" i="3"/>
  <c r="CY21" i="3"/>
  <c r="CZ21" i="3"/>
  <c r="DA21" i="3"/>
  <c r="A22" i="3"/>
  <c r="CY22" i="3"/>
  <c r="CZ22" i="3"/>
  <c r="DA22" i="3"/>
  <c r="A23" i="3"/>
  <c r="CY23" i="3"/>
  <c r="CZ23" i="3"/>
  <c r="DA23" i="3"/>
  <c r="A24" i="3"/>
  <c r="CY24" i="3"/>
  <c r="CZ24" i="3"/>
  <c r="DA24" i="3"/>
  <c r="A25" i="3"/>
  <c r="CY25" i="3"/>
  <c r="CZ25" i="3"/>
  <c r="DA25" i="3"/>
  <c r="A26" i="3"/>
  <c r="CY26" i="3"/>
  <c r="CZ26" i="3"/>
  <c r="DA26" i="3"/>
  <c r="A27" i="3"/>
  <c r="CY27" i="3"/>
  <c r="CZ27" i="3"/>
  <c r="DA27" i="3"/>
  <c r="A28" i="3"/>
  <c r="CY28" i="3"/>
  <c r="CZ28" i="3"/>
  <c r="DA28" i="3"/>
  <c r="A29" i="3"/>
  <c r="CY29" i="3"/>
  <c r="CZ29" i="3"/>
  <c r="DA29" i="3"/>
  <c r="A30" i="3"/>
  <c r="CY30" i="3"/>
  <c r="CZ30" i="3"/>
  <c r="DA30" i="3"/>
  <c r="A31" i="3"/>
  <c r="CY31" i="3"/>
  <c r="CZ31" i="3"/>
  <c r="DA31" i="3"/>
  <c r="A32" i="3"/>
  <c r="CY32" i="3"/>
  <c r="CZ32" i="3"/>
  <c r="DA32" i="3"/>
  <c r="A33" i="3"/>
  <c r="CY33" i="3"/>
  <c r="CZ33" i="3"/>
  <c r="DA33" i="3"/>
  <c r="A34" i="3"/>
  <c r="CY34" i="3"/>
  <c r="CZ34" i="3"/>
  <c r="DA34" i="3"/>
  <c r="A35" i="3"/>
  <c r="CY35" i="3"/>
  <c r="CZ35" i="3"/>
  <c r="DA35" i="3"/>
  <c r="A36" i="3"/>
  <c r="CY36" i="3"/>
  <c r="CZ36" i="3"/>
  <c r="DA36" i="3"/>
  <c r="A37" i="3"/>
  <c r="CY37" i="3"/>
  <c r="CZ37" i="3"/>
  <c r="DA37" i="3"/>
  <c r="A38" i="3"/>
  <c r="CY38" i="3"/>
  <c r="CZ38" i="3"/>
  <c r="DA38" i="3"/>
  <c r="A39" i="3"/>
  <c r="CY39" i="3"/>
  <c r="CZ39" i="3"/>
  <c r="DA39" i="3"/>
  <c r="A40" i="3"/>
  <c r="CY40" i="3"/>
  <c r="CZ40" i="3"/>
  <c r="DA40" i="3"/>
  <c r="A41" i="3"/>
  <c r="CY41" i="3"/>
  <c r="CZ41" i="3"/>
  <c r="DA41" i="3"/>
  <c r="A42" i="3"/>
  <c r="CY42" i="3"/>
  <c r="CZ42" i="3"/>
  <c r="DA42" i="3"/>
  <c r="A43" i="3"/>
  <c r="CY43" i="3"/>
  <c r="CZ43" i="3"/>
  <c r="DA43" i="3"/>
  <c r="A44" i="3"/>
  <c r="CY44" i="3"/>
  <c r="CZ44" i="3"/>
  <c r="DA44" i="3"/>
  <c r="A45" i="3"/>
  <c r="CY45" i="3"/>
  <c r="CZ45" i="3"/>
  <c r="DA45" i="3"/>
  <c r="A46" i="3"/>
  <c r="CY46" i="3"/>
  <c r="CZ46" i="3"/>
  <c r="DA46" i="3"/>
  <c r="A47" i="3"/>
  <c r="CY47" i="3"/>
  <c r="CZ47" i="3"/>
  <c r="DA47" i="3"/>
  <c r="A48" i="3"/>
  <c r="CY48" i="3"/>
  <c r="CZ48" i="3"/>
  <c r="DA48" i="3"/>
  <c r="A49" i="3"/>
  <c r="CY49" i="3"/>
  <c r="CZ49" i="3"/>
  <c r="DA49" i="3"/>
  <c r="A50" i="3"/>
  <c r="CY50" i="3"/>
  <c r="CZ50" i="3"/>
  <c r="DA50" i="3"/>
  <c r="A51" i="3"/>
  <c r="CY51" i="3"/>
  <c r="CZ51" i="3"/>
  <c r="DA51" i="3"/>
  <c r="A52" i="3"/>
  <c r="CY52" i="3"/>
  <c r="CZ52" i="3"/>
  <c r="DA52" i="3"/>
  <c r="A53" i="3"/>
  <c r="CY53" i="3"/>
  <c r="CZ53" i="3"/>
  <c r="DA53" i="3"/>
  <c r="A54" i="3"/>
  <c r="CY54" i="3"/>
  <c r="CZ54" i="3"/>
  <c r="DA54" i="3"/>
  <c r="A55" i="3"/>
  <c r="CY55" i="3"/>
  <c r="CZ55" i="3"/>
  <c r="DA55" i="3"/>
  <c r="A56" i="3"/>
  <c r="CY56" i="3"/>
  <c r="CZ56" i="3"/>
  <c r="DA56" i="3"/>
  <c r="A57" i="3"/>
  <c r="CY57" i="3"/>
  <c r="CZ57" i="3"/>
  <c r="DA57" i="3"/>
  <c r="A58" i="3"/>
  <c r="CY58" i="3"/>
  <c r="CZ58" i="3"/>
  <c r="DA58" i="3"/>
  <c r="A59" i="3"/>
  <c r="CY59" i="3"/>
  <c r="CZ59" i="3"/>
  <c r="DA59" i="3"/>
  <c r="A60" i="3"/>
  <c r="CY60" i="3"/>
  <c r="CZ60" i="3"/>
  <c r="DA60" i="3"/>
  <c r="A61" i="3"/>
  <c r="CY61" i="3"/>
  <c r="CZ61" i="3"/>
  <c r="DA61" i="3"/>
  <c r="A62" i="3"/>
  <c r="CY62" i="3"/>
  <c r="CZ62" i="3"/>
  <c r="DA62" i="3"/>
  <c r="A63" i="3"/>
  <c r="CY63" i="3"/>
  <c r="CZ63" i="3"/>
  <c r="DA63" i="3"/>
  <c r="A64" i="3"/>
  <c r="CY64" i="3"/>
  <c r="CZ64" i="3"/>
  <c r="DA64" i="3"/>
  <c r="A65" i="3"/>
  <c r="CY65" i="3"/>
  <c r="CZ65" i="3"/>
  <c r="DA65" i="3"/>
  <c r="A66" i="3"/>
  <c r="CY66" i="3"/>
  <c r="CZ66" i="3"/>
  <c r="DA66" i="3"/>
  <c r="A67" i="3"/>
  <c r="CY67" i="3"/>
  <c r="CZ67" i="3"/>
  <c r="DA67" i="3"/>
  <c r="A68" i="3"/>
  <c r="CY68" i="3"/>
  <c r="CZ68" i="3"/>
  <c r="DA68" i="3"/>
  <c r="A69" i="3"/>
  <c r="CY69" i="3"/>
  <c r="CZ69" i="3"/>
  <c r="DA69" i="3"/>
  <c r="A70" i="3"/>
  <c r="CY70" i="3"/>
  <c r="CZ70" i="3"/>
  <c r="DA70" i="3"/>
  <c r="A71" i="3"/>
  <c r="CY71" i="3"/>
  <c r="CZ71" i="3"/>
  <c r="DA71" i="3"/>
  <c r="A72" i="3"/>
  <c r="CY72" i="3"/>
  <c r="CZ72" i="3"/>
  <c r="DA72" i="3"/>
  <c r="A73" i="3"/>
  <c r="CY73" i="3"/>
  <c r="CZ73" i="3"/>
  <c r="DA73" i="3"/>
  <c r="A74" i="3"/>
  <c r="CY74" i="3"/>
  <c r="CZ74" i="3"/>
  <c r="DA74" i="3"/>
  <c r="A75" i="3"/>
  <c r="CY75" i="3"/>
  <c r="CZ75" i="3"/>
  <c r="DA75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F24" i="1"/>
  <c r="AG24" i="1"/>
  <c r="CU24" i="1" s="1"/>
  <c r="AH24" i="1"/>
  <c r="CV24" i="1" s="1"/>
  <c r="U24" i="1" s="1"/>
  <c r="AI24" i="1"/>
  <c r="CW24" i="1" s="1"/>
  <c r="V24" i="1" s="1"/>
  <c r="AJ24" i="1"/>
  <c r="CX24" i="1" s="1"/>
  <c r="W24" i="1" s="1"/>
  <c r="FR24" i="1"/>
  <c r="GL24" i="1"/>
  <c r="GO24" i="1"/>
  <c r="GP24" i="1"/>
  <c r="GV24" i="1"/>
  <c r="GX24" i="1" s="1"/>
  <c r="AC25" i="1"/>
  <c r="AE25" i="1"/>
  <c r="AD25" i="1" s="1"/>
  <c r="CR25" i="1" s="1"/>
  <c r="AF25" i="1"/>
  <c r="AG25" i="1"/>
  <c r="CU25" i="1" s="1"/>
  <c r="AH25" i="1"/>
  <c r="CV25" i="1" s="1"/>
  <c r="AI25" i="1"/>
  <c r="CW25" i="1" s="1"/>
  <c r="AJ25" i="1"/>
  <c r="CX25" i="1" s="1"/>
  <c r="FR25" i="1"/>
  <c r="GL25" i="1"/>
  <c r="GO25" i="1"/>
  <c r="GP25" i="1"/>
  <c r="GV25" i="1"/>
  <c r="AC26" i="1"/>
  <c r="AE26" i="1"/>
  <c r="AD26" i="1" s="1"/>
  <c r="CR26" i="1" s="1"/>
  <c r="AF26" i="1"/>
  <c r="AG26" i="1"/>
  <c r="CU26" i="1" s="1"/>
  <c r="AH26" i="1"/>
  <c r="CV26" i="1" s="1"/>
  <c r="AI26" i="1"/>
  <c r="AJ26" i="1"/>
  <c r="CX26" i="1" s="1"/>
  <c r="CT26" i="1"/>
  <c r="CW26" i="1"/>
  <c r="FR26" i="1"/>
  <c r="GL26" i="1"/>
  <c r="GO26" i="1"/>
  <c r="GP26" i="1"/>
  <c r="GV26" i="1"/>
  <c r="C27" i="1"/>
  <c r="D27" i="1"/>
  <c r="AC27" i="1"/>
  <c r="AE27" i="1"/>
  <c r="AD27" i="1" s="1"/>
  <c r="CR27" i="1" s="1"/>
  <c r="Q27" i="1" s="1"/>
  <c r="AF27" i="1"/>
  <c r="AG27" i="1"/>
  <c r="CU27" i="1" s="1"/>
  <c r="T27" i="1" s="1"/>
  <c r="AH27" i="1"/>
  <c r="CV27" i="1" s="1"/>
  <c r="U27" i="1" s="1"/>
  <c r="AI27" i="1"/>
  <c r="CW27" i="1" s="1"/>
  <c r="V27" i="1" s="1"/>
  <c r="AJ27" i="1"/>
  <c r="CX27" i="1"/>
  <c r="W27" i="1" s="1"/>
  <c r="FR27" i="1"/>
  <c r="GL27" i="1"/>
  <c r="GO27" i="1"/>
  <c r="GP27" i="1"/>
  <c r="GV27" i="1"/>
  <c r="GX27" i="1" s="1"/>
  <c r="C28" i="1"/>
  <c r="D28" i="1"/>
  <c r="AC28" i="1"/>
  <c r="AE28" i="1"/>
  <c r="AF28" i="1"/>
  <c r="AG28" i="1"/>
  <c r="CU28" i="1" s="1"/>
  <c r="T28" i="1" s="1"/>
  <c r="AH28" i="1"/>
  <c r="CV28" i="1" s="1"/>
  <c r="U28" i="1" s="1"/>
  <c r="AI28" i="1"/>
  <c r="AJ28" i="1"/>
  <c r="CX28" i="1" s="1"/>
  <c r="W28" i="1" s="1"/>
  <c r="CW28" i="1"/>
  <c r="FR28" i="1"/>
  <c r="GL28" i="1"/>
  <c r="GO28" i="1"/>
  <c r="GP28" i="1"/>
  <c r="GV28" i="1"/>
  <c r="AC29" i="1"/>
  <c r="AE29" i="1"/>
  <c r="AD29" i="1" s="1"/>
  <c r="CR29" i="1" s="1"/>
  <c r="AF29" i="1"/>
  <c r="AG29" i="1"/>
  <c r="CU29" i="1" s="1"/>
  <c r="AH29" i="1"/>
  <c r="CV29" i="1" s="1"/>
  <c r="AI29" i="1"/>
  <c r="CW29" i="1" s="1"/>
  <c r="AJ29" i="1"/>
  <c r="CX29" i="1" s="1"/>
  <c r="FR29" i="1"/>
  <c r="GL29" i="1"/>
  <c r="GO29" i="1"/>
  <c r="GP29" i="1"/>
  <c r="GV29" i="1"/>
  <c r="C30" i="1"/>
  <c r="D30" i="1"/>
  <c r="AC30" i="1"/>
  <c r="AE30" i="1"/>
  <c r="AF30" i="1"/>
  <c r="AG30" i="1"/>
  <c r="CU30" i="1" s="1"/>
  <c r="T30" i="1" s="1"/>
  <c r="AH30" i="1"/>
  <c r="CV30" i="1" s="1"/>
  <c r="U30" i="1" s="1"/>
  <c r="AI30" i="1"/>
  <c r="CW30" i="1" s="1"/>
  <c r="V30" i="1" s="1"/>
  <c r="AJ30" i="1"/>
  <c r="CX30" i="1" s="1"/>
  <c r="W30" i="1" s="1"/>
  <c r="FR30" i="1"/>
  <c r="GL30" i="1"/>
  <c r="GO30" i="1"/>
  <c r="GP30" i="1"/>
  <c r="GV30" i="1"/>
  <c r="GX30" i="1" s="1"/>
  <c r="C31" i="1"/>
  <c r="D31" i="1"/>
  <c r="AC31" i="1"/>
  <c r="CQ31" i="1" s="1"/>
  <c r="AE31" i="1"/>
  <c r="AF31" i="1"/>
  <c r="AG31" i="1"/>
  <c r="CU31" i="1" s="1"/>
  <c r="AH31" i="1"/>
  <c r="AI31" i="1"/>
  <c r="CW31" i="1" s="1"/>
  <c r="V31" i="1" s="1"/>
  <c r="AJ31" i="1"/>
  <c r="CX31" i="1" s="1"/>
  <c r="W31" i="1" s="1"/>
  <c r="CV31" i="1"/>
  <c r="U31" i="1" s="1"/>
  <c r="FR31" i="1"/>
  <c r="GL31" i="1"/>
  <c r="GO31" i="1"/>
  <c r="GP31" i="1"/>
  <c r="GV31" i="1"/>
  <c r="GX31" i="1" s="1"/>
  <c r="AC32" i="1"/>
  <c r="AE32" i="1"/>
  <c r="AF32" i="1"/>
  <c r="AG32" i="1"/>
  <c r="AH32" i="1"/>
  <c r="CV32" i="1" s="1"/>
  <c r="AI32" i="1"/>
  <c r="CW32" i="1" s="1"/>
  <c r="AJ32" i="1"/>
  <c r="CX32" i="1" s="1"/>
  <c r="CU32" i="1"/>
  <c r="FR32" i="1"/>
  <c r="GL32" i="1"/>
  <c r="GO32" i="1"/>
  <c r="GP32" i="1"/>
  <c r="GV32" i="1"/>
  <c r="C33" i="1"/>
  <c r="D33" i="1"/>
  <c r="AC33" i="1"/>
  <c r="AE33" i="1"/>
  <c r="AF33" i="1"/>
  <c r="AG33" i="1"/>
  <c r="CU33" i="1" s="1"/>
  <c r="T33" i="1" s="1"/>
  <c r="AH33" i="1"/>
  <c r="CV33" i="1" s="1"/>
  <c r="U33" i="1" s="1"/>
  <c r="AI33" i="1"/>
  <c r="CW33" i="1" s="1"/>
  <c r="V33" i="1" s="1"/>
  <c r="AJ33" i="1"/>
  <c r="CX33" i="1" s="1"/>
  <c r="W33" i="1" s="1"/>
  <c r="FR33" i="1"/>
  <c r="GL33" i="1"/>
  <c r="GO33" i="1"/>
  <c r="GP33" i="1"/>
  <c r="GV33" i="1"/>
  <c r="GX33" i="1" s="1"/>
  <c r="C34" i="1"/>
  <c r="D34" i="1"/>
  <c r="AC34" i="1"/>
  <c r="AE34" i="1"/>
  <c r="AF34" i="1"/>
  <c r="AG34" i="1"/>
  <c r="AH34" i="1"/>
  <c r="CV34" i="1" s="1"/>
  <c r="AI34" i="1"/>
  <c r="CW34" i="1" s="1"/>
  <c r="V34" i="1" s="1"/>
  <c r="AJ34" i="1"/>
  <c r="CX34" i="1" s="1"/>
  <c r="W34" i="1" s="1"/>
  <c r="CU34" i="1"/>
  <c r="T34" i="1" s="1"/>
  <c r="FR34" i="1"/>
  <c r="GL34" i="1"/>
  <c r="GO34" i="1"/>
  <c r="GP34" i="1"/>
  <c r="GV34" i="1"/>
  <c r="C35" i="1"/>
  <c r="D35" i="1"/>
  <c r="I36" i="1"/>
  <c r="AC35" i="1"/>
  <c r="AE35" i="1"/>
  <c r="AF35" i="1"/>
  <c r="CT35" i="1" s="1"/>
  <c r="AG35" i="1"/>
  <c r="AH35" i="1"/>
  <c r="CV35" i="1" s="1"/>
  <c r="U35" i="1" s="1"/>
  <c r="AI35" i="1"/>
  <c r="CW35" i="1" s="1"/>
  <c r="V35" i="1" s="1"/>
  <c r="AJ35" i="1"/>
  <c r="CX35" i="1" s="1"/>
  <c r="CU35" i="1"/>
  <c r="T35" i="1" s="1"/>
  <c r="FR35" i="1"/>
  <c r="GL35" i="1"/>
  <c r="GO35" i="1"/>
  <c r="GP35" i="1"/>
  <c r="GV35" i="1"/>
  <c r="AC36" i="1"/>
  <c r="AE36" i="1"/>
  <c r="CS36" i="1" s="1"/>
  <c r="AF36" i="1"/>
  <c r="AG36" i="1"/>
  <c r="CU36" i="1" s="1"/>
  <c r="AH36" i="1"/>
  <c r="AI36" i="1"/>
  <c r="CW36" i="1" s="1"/>
  <c r="AJ36" i="1"/>
  <c r="CX36" i="1" s="1"/>
  <c r="W36" i="1" s="1"/>
  <c r="CQ36" i="1"/>
  <c r="CV36" i="1"/>
  <c r="FR36" i="1"/>
  <c r="GL36" i="1"/>
  <c r="GO36" i="1"/>
  <c r="GP36" i="1"/>
  <c r="GV36" i="1"/>
  <c r="C37" i="1"/>
  <c r="D37" i="1"/>
  <c r="AC37" i="1"/>
  <c r="AE37" i="1"/>
  <c r="AF37" i="1"/>
  <c r="AG37" i="1"/>
  <c r="CU37" i="1" s="1"/>
  <c r="T37" i="1" s="1"/>
  <c r="AH37" i="1"/>
  <c r="CV37" i="1" s="1"/>
  <c r="AI37" i="1"/>
  <c r="CW37" i="1" s="1"/>
  <c r="V37" i="1" s="1"/>
  <c r="AJ37" i="1"/>
  <c r="CX37" i="1" s="1"/>
  <c r="W37" i="1" s="1"/>
  <c r="FR37" i="1"/>
  <c r="GL37" i="1"/>
  <c r="GO37" i="1"/>
  <c r="GP37" i="1"/>
  <c r="GV37" i="1"/>
  <c r="GX37" i="1" s="1"/>
  <c r="AC38" i="1"/>
  <c r="AE38" i="1"/>
  <c r="CS38" i="1" s="1"/>
  <c r="AF38" i="1"/>
  <c r="AG38" i="1"/>
  <c r="CU38" i="1" s="1"/>
  <c r="AH38" i="1"/>
  <c r="AI38" i="1"/>
  <c r="CW38" i="1" s="1"/>
  <c r="AJ38" i="1"/>
  <c r="CX38" i="1" s="1"/>
  <c r="CT38" i="1"/>
  <c r="CV38" i="1"/>
  <c r="FR38" i="1"/>
  <c r="GL38" i="1"/>
  <c r="GO38" i="1"/>
  <c r="GP38" i="1"/>
  <c r="GV38" i="1"/>
  <c r="C39" i="1"/>
  <c r="D39" i="1"/>
  <c r="AC39" i="1"/>
  <c r="AE39" i="1"/>
  <c r="AF39" i="1"/>
  <c r="AG39" i="1"/>
  <c r="CU39" i="1" s="1"/>
  <c r="T39" i="1" s="1"/>
  <c r="AH39" i="1"/>
  <c r="CV39" i="1" s="1"/>
  <c r="U39" i="1" s="1"/>
  <c r="AI39" i="1"/>
  <c r="AJ39" i="1"/>
  <c r="CX39" i="1" s="1"/>
  <c r="W39" i="1" s="1"/>
  <c r="CS39" i="1"/>
  <c r="R39" i="1" s="1"/>
  <c r="CW39" i="1"/>
  <c r="V39" i="1" s="1"/>
  <c r="FR39" i="1"/>
  <c r="GL39" i="1"/>
  <c r="GO39" i="1"/>
  <c r="GP39" i="1"/>
  <c r="GV39" i="1"/>
  <c r="GX39" i="1"/>
  <c r="AC40" i="1"/>
  <c r="AE40" i="1"/>
  <c r="CS40" i="1" s="1"/>
  <c r="AF40" i="1"/>
  <c r="AG40" i="1"/>
  <c r="CU40" i="1" s="1"/>
  <c r="AH40" i="1"/>
  <c r="CV40" i="1" s="1"/>
  <c r="AI40" i="1"/>
  <c r="CW40" i="1" s="1"/>
  <c r="AJ40" i="1"/>
  <c r="CT40" i="1"/>
  <c r="CX40" i="1"/>
  <c r="FR40" i="1"/>
  <c r="GL40" i="1"/>
  <c r="GO40" i="1"/>
  <c r="GP40" i="1"/>
  <c r="GV40" i="1"/>
  <c r="C41" i="1"/>
  <c r="D41" i="1"/>
  <c r="AC41" i="1"/>
  <c r="AE41" i="1"/>
  <c r="AF41" i="1"/>
  <c r="AG41" i="1"/>
  <c r="AH41" i="1"/>
  <c r="CV41" i="1" s="1"/>
  <c r="AI41" i="1"/>
  <c r="CW41" i="1" s="1"/>
  <c r="AJ41" i="1"/>
  <c r="CX41" i="1" s="1"/>
  <c r="CU41" i="1"/>
  <c r="FR41" i="1"/>
  <c r="GL41" i="1"/>
  <c r="GO41" i="1"/>
  <c r="GP41" i="1"/>
  <c r="GV41" i="1"/>
  <c r="C42" i="1"/>
  <c r="D42" i="1"/>
  <c r="V42" i="1"/>
  <c r="AC42" i="1"/>
  <c r="AE42" i="1"/>
  <c r="AF42" i="1"/>
  <c r="CT42" i="1" s="1"/>
  <c r="S42" i="1" s="1"/>
  <c r="AG42" i="1"/>
  <c r="CU42" i="1" s="1"/>
  <c r="AH42" i="1"/>
  <c r="AI42" i="1"/>
  <c r="CW42" i="1" s="1"/>
  <c r="AJ42" i="1"/>
  <c r="CX42" i="1" s="1"/>
  <c r="W42" i="1" s="1"/>
  <c r="CV42" i="1"/>
  <c r="U42" i="1" s="1"/>
  <c r="FR42" i="1"/>
  <c r="GL42" i="1"/>
  <c r="GO42" i="1"/>
  <c r="GP42" i="1"/>
  <c r="GV42" i="1"/>
  <c r="I43" i="1"/>
  <c r="AC43" i="1"/>
  <c r="AE43" i="1"/>
  <c r="AD43" i="1" s="1"/>
  <c r="CR43" i="1" s="1"/>
  <c r="AF43" i="1"/>
  <c r="AG43" i="1"/>
  <c r="CU43" i="1" s="1"/>
  <c r="AH43" i="1"/>
  <c r="CV43" i="1" s="1"/>
  <c r="AI43" i="1"/>
  <c r="CW43" i="1" s="1"/>
  <c r="AJ43" i="1"/>
  <c r="CX43" i="1" s="1"/>
  <c r="FR43" i="1"/>
  <c r="GL43" i="1"/>
  <c r="GO43" i="1"/>
  <c r="GP43" i="1"/>
  <c r="GV43" i="1"/>
  <c r="B45" i="1"/>
  <c r="B22" i="1" s="1"/>
  <c r="C45" i="1"/>
  <c r="C22" i="1" s="1"/>
  <c r="D45" i="1"/>
  <c r="D22" i="1" s="1"/>
  <c r="F45" i="1"/>
  <c r="F22" i="1" s="1"/>
  <c r="G45" i="1"/>
  <c r="BX45" i="1"/>
  <c r="BX22" i="1" s="1"/>
  <c r="CK45" i="1"/>
  <c r="CK22" i="1" s="1"/>
  <c r="CL45" i="1"/>
  <c r="CL22" i="1" s="1"/>
  <c r="B74" i="1"/>
  <c r="B18" i="1" s="1"/>
  <c r="C74" i="1"/>
  <c r="C18" i="1" s="1"/>
  <c r="D74" i="1"/>
  <c r="D18" i="1" s="1"/>
  <c r="F74" i="1"/>
  <c r="F18" i="1" s="1"/>
  <c r="G74" i="1"/>
  <c r="AB43" i="1" l="1"/>
  <c r="CQ33" i="1"/>
  <c r="P33" i="1" s="1"/>
  <c r="CT31" i="1"/>
  <c r="S31" i="1" s="1"/>
  <c r="CT33" i="1"/>
  <c r="S33" i="1" s="1"/>
  <c r="CZ33" i="1" s="1"/>
  <c r="Y33" i="1" s="1"/>
  <c r="CQ28" i="1"/>
  <c r="P28" i="1" s="1"/>
  <c r="CQ37" i="1"/>
  <c r="P37" i="1" s="1"/>
  <c r="CT34" i="1"/>
  <c r="S34" i="1" s="1"/>
  <c r="AD33" i="1"/>
  <c r="CT25" i="1"/>
  <c r="AD35" i="1"/>
  <c r="CR35" i="1" s="1"/>
  <c r="Q35" i="1" s="1"/>
  <c r="CQ32" i="1"/>
  <c r="CQ26" i="1"/>
  <c r="Q43" i="1"/>
  <c r="CQ43" i="1"/>
  <c r="BB45" i="1"/>
  <c r="CS27" i="1"/>
  <c r="R27" i="1" s="1"/>
  <c r="GK27" i="1" s="1"/>
  <c r="AO45" i="1"/>
  <c r="AO22" i="1" s="1"/>
  <c r="CQ30" i="1"/>
  <c r="P30" i="1" s="1"/>
  <c r="V43" i="1"/>
  <c r="U43" i="1"/>
  <c r="W43" i="1"/>
  <c r="CD45" i="1"/>
  <c r="CD22" i="1" s="1"/>
  <c r="BY45" i="1"/>
  <c r="BY22" i="1" s="1"/>
  <c r="CC45" i="1"/>
  <c r="AT45" i="1" s="1"/>
  <c r="P36" i="1"/>
  <c r="GX36" i="1"/>
  <c r="AD41" i="1"/>
  <c r="AB41" i="1" s="1"/>
  <c r="G18" i="1"/>
  <c r="CT43" i="1"/>
  <c r="CS42" i="1"/>
  <c r="R42" i="1" s="1"/>
  <c r="CZ42" i="1" s="1"/>
  <c r="Y42" i="1" s="1"/>
  <c r="CS41" i="1"/>
  <c r="R41" i="1" s="1"/>
  <c r="AD34" i="1"/>
  <c r="CS31" i="1"/>
  <c r="R31" i="1" s="1"/>
  <c r="CT30" i="1"/>
  <c r="S30" i="1" s="1"/>
  <c r="AB29" i="1"/>
  <c r="CT28" i="1"/>
  <c r="S28" i="1" s="1"/>
  <c r="G22" i="1"/>
  <c r="T43" i="1"/>
  <c r="CQ42" i="1"/>
  <c r="P42" i="1" s="1"/>
  <c r="CQ41" i="1"/>
  <c r="CT39" i="1"/>
  <c r="S39" i="1" s="1"/>
  <c r="CZ39" i="1" s="1"/>
  <c r="Y39" i="1" s="1"/>
  <c r="AD37" i="1"/>
  <c r="GX35" i="1"/>
  <c r="CQ35" i="1"/>
  <c r="P35" i="1" s="1"/>
  <c r="U34" i="1"/>
  <c r="AB34" i="1"/>
  <c r="CT32" i="1"/>
  <c r="AD31" i="1"/>
  <c r="AD30" i="1"/>
  <c r="CS29" i="1"/>
  <c r="V28" i="1"/>
  <c r="CX4" i="3"/>
  <c r="CQ39" i="1"/>
  <c r="P39" i="1" s="1"/>
  <c r="CT37" i="1"/>
  <c r="T36" i="1"/>
  <c r="AD36" i="1"/>
  <c r="CR36" i="1" s="1"/>
  <c r="Q36" i="1" s="1"/>
  <c r="S35" i="1"/>
  <c r="CX22" i="3"/>
  <c r="AB26" i="1"/>
  <c r="BC45" i="1"/>
  <c r="BC22" i="1" s="1"/>
  <c r="CS43" i="1"/>
  <c r="R43" i="1" s="1"/>
  <c r="GK43" i="1" s="1"/>
  <c r="GX42" i="1"/>
  <c r="T42" i="1"/>
  <c r="CT41" i="1"/>
  <c r="S41" i="1" s="1"/>
  <c r="GK39" i="1"/>
  <c r="AD39" i="1"/>
  <c r="AB39" i="1" s="1"/>
  <c r="CS37" i="1"/>
  <c r="R37" i="1" s="1"/>
  <c r="U37" i="1"/>
  <c r="CT36" i="1"/>
  <c r="S36" i="1" s="1"/>
  <c r="W35" i="1"/>
  <c r="GX34" i="1"/>
  <c r="CQ34" i="1"/>
  <c r="P34" i="1" s="1"/>
  <c r="CS33" i="1"/>
  <c r="R33" i="1" s="1"/>
  <c r="CX28" i="3"/>
  <c r="P31" i="1"/>
  <c r="T31" i="1"/>
  <c r="CX17" i="3"/>
  <c r="CT29" i="1"/>
  <c r="I29" i="1"/>
  <c r="V29" i="1" s="1"/>
  <c r="CS28" i="1"/>
  <c r="R28" i="1" s="1"/>
  <c r="AD28" i="1"/>
  <c r="CQ25" i="1"/>
  <c r="CS24" i="1"/>
  <c r="R24" i="1" s="1"/>
  <c r="CX29" i="3"/>
  <c r="CX5" i="3"/>
  <c r="U36" i="1"/>
  <c r="V36" i="1"/>
  <c r="R36" i="1"/>
  <c r="GK36" i="1" s="1"/>
  <c r="CS35" i="1"/>
  <c r="R35" i="1" s="1"/>
  <c r="CX41" i="3"/>
  <c r="CR33" i="1"/>
  <c r="Q33" i="1" s="1"/>
  <c r="I32" i="1"/>
  <c r="BZ45" i="1"/>
  <c r="BZ22" i="1" s="1"/>
  <c r="CT27" i="1"/>
  <c r="S27" i="1" s="1"/>
  <c r="CY27" i="1" s="1"/>
  <c r="X27" i="1" s="1"/>
  <c r="I26" i="1"/>
  <c r="AD24" i="1"/>
  <c r="CX23" i="3"/>
  <c r="I25" i="1"/>
  <c r="CT24" i="1"/>
  <c r="S24" i="1" s="1"/>
  <c r="T24" i="1"/>
  <c r="CQ24" i="1"/>
  <c r="P24" i="1" s="1"/>
  <c r="CX11" i="3"/>
  <c r="CQ27" i="1"/>
  <c r="P27" i="1" s="1"/>
  <c r="AB27" i="1"/>
  <c r="AO74" i="1"/>
  <c r="F58" i="1"/>
  <c r="V41" i="1"/>
  <c r="CX64" i="3"/>
  <c r="CX63" i="3"/>
  <c r="CX62" i="3"/>
  <c r="CX68" i="3"/>
  <c r="CX61" i="3"/>
  <c r="CX67" i="3"/>
  <c r="CX66" i="3"/>
  <c r="CX65" i="3"/>
  <c r="CY42" i="1"/>
  <c r="X42" i="1" s="1"/>
  <c r="GX41" i="1"/>
  <c r="W41" i="1"/>
  <c r="CR28" i="1"/>
  <c r="Q28" i="1" s="1"/>
  <c r="CZ27" i="1"/>
  <c r="Y27" i="1" s="1"/>
  <c r="F49" i="1"/>
  <c r="GX43" i="1"/>
  <c r="AD42" i="1"/>
  <c r="P41" i="1"/>
  <c r="T41" i="1"/>
  <c r="CX46" i="3"/>
  <c r="CX52" i="3"/>
  <c r="CX51" i="3"/>
  <c r="CX50" i="3"/>
  <c r="CX49" i="3"/>
  <c r="CX48" i="3"/>
  <c r="I38" i="1"/>
  <c r="CX53" i="3"/>
  <c r="CS32" i="1"/>
  <c r="AD32" i="1"/>
  <c r="CX47" i="3"/>
  <c r="U41" i="1"/>
  <c r="P43" i="1"/>
  <c r="S43" i="1"/>
  <c r="CQ40" i="1"/>
  <c r="CX58" i="3"/>
  <c r="CX57" i="3"/>
  <c r="CX56" i="3"/>
  <c r="CX55" i="3"/>
  <c r="CX54" i="3"/>
  <c r="CX60" i="3"/>
  <c r="CX59" i="3"/>
  <c r="I40" i="1"/>
  <c r="CQ38" i="1"/>
  <c r="S37" i="1"/>
  <c r="CY33" i="1"/>
  <c r="X33" i="1" s="1"/>
  <c r="CX70" i="3"/>
  <c r="CX69" i="3"/>
  <c r="CX75" i="3"/>
  <c r="CX74" i="3"/>
  <c r="CX73" i="3"/>
  <c r="CX72" i="3"/>
  <c r="AD40" i="1"/>
  <c r="CR40" i="1" s="1"/>
  <c r="AD38" i="1"/>
  <c r="CR38" i="1" s="1"/>
  <c r="CS30" i="1"/>
  <c r="R30" i="1" s="1"/>
  <c r="CS34" i="1"/>
  <c r="R34" i="1" s="1"/>
  <c r="CX39" i="3"/>
  <c r="CX38" i="3"/>
  <c r="CX37" i="3"/>
  <c r="CX36" i="3"/>
  <c r="CX16" i="3"/>
  <c r="CX15" i="3"/>
  <c r="CX21" i="3"/>
  <c r="CX14" i="3"/>
  <c r="CX20" i="3"/>
  <c r="CX19" i="3"/>
  <c r="CX18" i="3"/>
  <c r="CQ29" i="1"/>
  <c r="P29" i="1" s="1"/>
  <c r="GX28" i="1"/>
  <c r="CS26" i="1"/>
  <c r="CS25" i="1"/>
  <c r="R25" i="1" s="1"/>
  <c r="CX40" i="3"/>
  <c r="CX45" i="3"/>
  <c r="CX44" i="3"/>
  <c r="CX43" i="3"/>
  <c r="CX42" i="3"/>
  <c r="CX71" i="3"/>
  <c r="CX35" i="3"/>
  <c r="AB35" i="1"/>
  <c r="AB31" i="1"/>
  <c r="CX10" i="3"/>
  <c r="CX9" i="3"/>
  <c r="CX8" i="3"/>
  <c r="CX13" i="3"/>
  <c r="CX12" i="3"/>
  <c r="AB25" i="1"/>
  <c r="CX30" i="3"/>
  <c r="CX24" i="3"/>
  <c r="CX6" i="3"/>
  <c r="CX31" i="3"/>
  <c r="CX25" i="3"/>
  <c r="CX1" i="3"/>
  <c r="CX32" i="3"/>
  <c r="CX26" i="3"/>
  <c r="CX2" i="3"/>
  <c r="CX33" i="3"/>
  <c r="CX27" i="3"/>
  <c r="CX3" i="3"/>
  <c r="CX34" i="3"/>
  <c r="R26" i="1" l="1"/>
  <c r="GK26" i="1" s="1"/>
  <c r="CY28" i="1"/>
  <c r="X28" i="1" s="1"/>
  <c r="F61" i="1"/>
  <c r="CZ34" i="1"/>
  <c r="Y34" i="1" s="1"/>
  <c r="Q26" i="1"/>
  <c r="CZ31" i="1"/>
  <c r="Y31" i="1" s="1"/>
  <c r="BC74" i="1"/>
  <c r="AB33" i="1"/>
  <c r="CY31" i="1"/>
  <c r="X31" i="1" s="1"/>
  <c r="AB36" i="1"/>
  <c r="Q25" i="1"/>
  <c r="BB22" i="1"/>
  <c r="BB74" i="1"/>
  <c r="GX25" i="1"/>
  <c r="S29" i="1"/>
  <c r="T29" i="1"/>
  <c r="AU45" i="1"/>
  <c r="CZ24" i="1"/>
  <c r="Y24" i="1" s="1"/>
  <c r="V26" i="1"/>
  <c r="P25" i="1"/>
  <c r="CC22" i="1"/>
  <c r="Q29" i="1"/>
  <c r="CP33" i="1"/>
  <c r="O33" i="1" s="1"/>
  <c r="CZ30" i="1"/>
  <c r="Y30" i="1" s="1"/>
  <c r="CY24" i="1"/>
  <c r="X24" i="1" s="1"/>
  <c r="AP45" i="1"/>
  <c r="F54" i="1" s="1"/>
  <c r="G16" i="2" s="1"/>
  <c r="G18" i="2" s="1"/>
  <c r="T26" i="1"/>
  <c r="AQ45" i="1"/>
  <c r="F55" i="1" s="1"/>
  <c r="CG45" i="1"/>
  <c r="AX45" i="1" s="1"/>
  <c r="CI45" i="1"/>
  <c r="AZ45" i="1" s="1"/>
  <c r="CR24" i="1"/>
  <c r="Q24" i="1" s="1"/>
  <c r="V32" i="1"/>
  <c r="GK35" i="1"/>
  <c r="CZ36" i="1"/>
  <c r="Y36" i="1" s="1"/>
  <c r="CY36" i="1"/>
  <c r="X36" i="1" s="1"/>
  <c r="V25" i="1"/>
  <c r="Q38" i="1"/>
  <c r="R32" i="1"/>
  <c r="GK32" i="1" s="1"/>
  <c r="W26" i="1"/>
  <c r="GX29" i="1"/>
  <c r="W29" i="1"/>
  <c r="S26" i="1"/>
  <c r="R29" i="1"/>
  <c r="GK29" i="1" s="1"/>
  <c r="S32" i="1"/>
  <c r="CR37" i="1"/>
  <c r="Q37" i="1" s="1"/>
  <c r="AB37" i="1"/>
  <c r="U26" i="1"/>
  <c r="GK31" i="1"/>
  <c r="GK41" i="1"/>
  <c r="T25" i="1"/>
  <c r="S38" i="1"/>
  <c r="GK28" i="1"/>
  <c r="CZ35" i="1"/>
  <c r="Y35" i="1" s="1"/>
  <c r="U25" i="1"/>
  <c r="GK37" i="1"/>
  <c r="CZ28" i="1"/>
  <c r="Y28" i="1" s="1"/>
  <c r="CY35" i="1"/>
  <c r="X35" i="1" s="1"/>
  <c r="CR42" i="1"/>
  <c r="Q42" i="1" s="1"/>
  <c r="AB28" i="1"/>
  <c r="CP37" i="1"/>
  <c r="O37" i="1" s="1"/>
  <c r="W25" i="1"/>
  <c r="U32" i="1"/>
  <c r="GK24" i="1"/>
  <c r="CR39" i="1"/>
  <c r="Q39" i="1" s="1"/>
  <c r="U29" i="1"/>
  <c r="CR31" i="1"/>
  <c r="Q31" i="1" s="1"/>
  <c r="W32" i="1"/>
  <c r="P26" i="1"/>
  <c r="CP26" i="1" s="1"/>
  <c r="O26" i="1" s="1"/>
  <c r="CP36" i="1"/>
  <c r="O36" i="1" s="1"/>
  <c r="AB24" i="1"/>
  <c r="CP29" i="1"/>
  <c r="O29" i="1" s="1"/>
  <c r="GK34" i="1"/>
  <c r="CP35" i="1"/>
  <c r="O35" i="1" s="1"/>
  <c r="GM35" i="1" s="1"/>
  <c r="S25" i="1"/>
  <c r="CZ25" i="1" s="1"/>
  <c r="Y25" i="1" s="1"/>
  <c r="T32" i="1"/>
  <c r="GK33" i="1"/>
  <c r="GN33" i="1" s="1"/>
  <c r="GX26" i="1"/>
  <c r="AB30" i="1"/>
  <c r="CR30" i="1"/>
  <c r="Q30" i="1" s="1"/>
  <c r="GX32" i="1"/>
  <c r="CY39" i="1"/>
  <c r="X39" i="1" s="1"/>
  <c r="CR34" i="1"/>
  <c r="Q34" i="1" s="1"/>
  <c r="GK42" i="1"/>
  <c r="CR41" i="1"/>
  <c r="Q41" i="1" s="1"/>
  <c r="P32" i="1"/>
  <c r="GX40" i="1"/>
  <c r="U40" i="1"/>
  <c r="GK30" i="1"/>
  <c r="CY30" i="1"/>
  <c r="X30" i="1" s="1"/>
  <c r="P38" i="1"/>
  <c r="CP38" i="1" s="1"/>
  <c r="O38" i="1" s="1"/>
  <c r="T40" i="1"/>
  <c r="CP27" i="1"/>
  <c r="O27" i="1" s="1"/>
  <c r="T38" i="1"/>
  <c r="GK25" i="1"/>
  <c r="Q40" i="1"/>
  <c r="CY34" i="1"/>
  <c r="X34" i="1" s="1"/>
  <c r="R38" i="1"/>
  <c r="GK38" i="1" s="1"/>
  <c r="CZ26" i="1"/>
  <c r="Y26" i="1" s="1"/>
  <c r="W38" i="1"/>
  <c r="CP28" i="1"/>
  <c r="O28" i="1" s="1"/>
  <c r="V38" i="1"/>
  <c r="V40" i="1"/>
  <c r="R40" i="1"/>
  <c r="GK40" i="1" s="1"/>
  <c r="AB42" i="1"/>
  <c r="CZ37" i="1"/>
  <c r="Y37" i="1" s="1"/>
  <c r="CY37" i="1"/>
  <c r="X37" i="1" s="1"/>
  <c r="P40" i="1"/>
  <c r="CR32" i="1"/>
  <c r="Q32" i="1" s="1"/>
  <c r="CP32" i="1" s="1"/>
  <c r="O32" i="1" s="1"/>
  <c r="AB32" i="1"/>
  <c r="CY26" i="1"/>
  <c r="X26" i="1" s="1"/>
  <c r="AU22" i="1"/>
  <c r="F64" i="1"/>
  <c r="AU74" i="1"/>
  <c r="AO18" i="1"/>
  <c r="F78" i="1"/>
  <c r="S40" i="1"/>
  <c r="CZ43" i="1"/>
  <c r="Y43" i="1" s="1"/>
  <c r="CY43" i="1"/>
  <c r="X43" i="1" s="1"/>
  <c r="AB40" i="1"/>
  <c r="AT22" i="1"/>
  <c r="AT74" i="1"/>
  <c r="F63" i="1"/>
  <c r="F16" i="2" s="1"/>
  <c r="F18" i="2" s="1"/>
  <c r="GX38" i="1"/>
  <c r="U38" i="1"/>
  <c r="AB38" i="1"/>
  <c r="CP43" i="1"/>
  <c r="O43" i="1" s="1"/>
  <c r="CZ41" i="1"/>
  <c r="Y41" i="1" s="1"/>
  <c r="CY41" i="1"/>
  <c r="X41" i="1" s="1"/>
  <c r="BC18" i="1"/>
  <c r="F90" i="1"/>
  <c r="W40" i="1"/>
  <c r="GM33" i="1" l="1"/>
  <c r="CP40" i="1"/>
  <c r="O40" i="1" s="1"/>
  <c r="BB18" i="1"/>
  <c r="F87" i="1"/>
  <c r="AQ74" i="1"/>
  <c r="AQ22" i="1"/>
  <c r="CG22" i="1"/>
  <c r="AP74" i="1"/>
  <c r="AP18" i="1" s="1"/>
  <c r="AP22" i="1"/>
  <c r="CY25" i="1"/>
  <c r="X25" i="1" s="1"/>
  <c r="CI22" i="1"/>
  <c r="GN35" i="1"/>
  <c r="AF45" i="1"/>
  <c r="AF22" i="1" s="1"/>
  <c r="AH45" i="1"/>
  <c r="AH22" i="1" s="1"/>
  <c r="CP42" i="1"/>
  <c r="O42" i="1" s="1"/>
  <c r="GM37" i="1"/>
  <c r="AE45" i="1"/>
  <c r="AE22" i="1" s="1"/>
  <c r="CP34" i="1"/>
  <c r="O34" i="1" s="1"/>
  <c r="GN34" i="1" s="1"/>
  <c r="CP24" i="1"/>
  <c r="O24" i="1" s="1"/>
  <c r="CP30" i="1"/>
  <c r="O30" i="1" s="1"/>
  <c r="GN30" i="1" s="1"/>
  <c r="AI45" i="1"/>
  <c r="V45" i="1" s="1"/>
  <c r="GN37" i="1"/>
  <c r="GN26" i="1"/>
  <c r="CJ45" i="1"/>
  <c r="CJ22" i="1" s="1"/>
  <c r="AD45" i="1"/>
  <c r="Q45" i="1" s="1"/>
  <c r="CP39" i="1"/>
  <c r="O39" i="1" s="1"/>
  <c r="CP41" i="1"/>
  <c r="O41" i="1" s="1"/>
  <c r="GM41" i="1" s="1"/>
  <c r="CY29" i="1"/>
  <c r="X29" i="1" s="1"/>
  <c r="GM26" i="1"/>
  <c r="AG45" i="1"/>
  <c r="AG22" i="1" s="1"/>
  <c r="CZ29" i="1"/>
  <c r="Y29" i="1" s="1"/>
  <c r="GM36" i="1"/>
  <c r="GN36" i="1"/>
  <c r="CP31" i="1"/>
  <c r="O31" i="1" s="1"/>
  <c r="CZ32" i="1"/>
  <c r="Y32" i="1" s="1"/>
  <c r="CY32" i="1"/>
  <c r="X32" i="1" s="1"/>
  <c r="CP25" i="1"/>
  <c r="O25" i="1" s="1"/>
  <c r="AX22" i="1"/>
  <c r="F52" i="1"/>
  <c r="AX74" i="1"/>
  <c r="AJ45" i="1"/>
  <c r="GN28" i="1"/>
  <c r="GM28" i="1"/>
  <c r="AZ22" i="1"/>
  <c r="AZ74" i="1"/>
  <c r="F56" i="1"/>
  <c r="AU18" i="1"/>
  <c r="F93" i="1"/>
  <c r="GM27" i="1"/>
  <c r="GN27" i="1"/>
  <c r="CZ38" i="1"/>
  <c r="Y38" i="1" s="1"/>
  <c r="AT18" i="1"/>
  <c r="F92" i="1"/>
  <c r="AC45" i="1"/>
  <c r="GM43" i="1"/>
  <c r="GN43" i="1"/>
  <c r="CY40" i="1"/>
  <c r="X40" i="1" s="1"/>
  <c r="CZ40" i="1"/>
  <c r="Y40" i="1" s="1"/>
  <c r="AQ18" i="1"/>
  <c r="F84" i="1"/>
  <c r="CY38" i="1"/>
  <c r="X38" i="1" s="1"/>
  <c r="GM30" i="1" l="1"/>
  <c r="GN41" i="1"/>
  <c r="GM34" i="1"/>
  <c r="F83" i="1"/>
  <c r="GM32" i="1"/>
  <c r="GN32" i="1"/>
  <c r="GN25" i="1"/>
  <c r="S45" i="1"/>
  <c r="F60" i="1" s="1"/>
  <c r="J16" i="2" s="1"/>
  <c r="J18" i="2" s="1"/>
  <c r="T45" i="1"/>
  <c r="T74" i="1" s="1"/>
  <c r="AB45" i="1"/>
  <c r="O45" i="1" s="1"/>
  <c r="AD22" i="1"/>
  <c r="AI22" i="1"/>
  <c r="U45" i="1"/>
  <c r="U74" i="1" s="1"/>
  <c r="GM25" i="1"/>
  <c r="GM24" i="1"/>
  <c r="GN24" i="1"/>
  <c r="GM42" i="1"/>
  <c r="GN42" i="1"/>
  <c r="GN38" i="1"/>
  <c r="GM40" i="1"/>
  <c r="AL45" i="1"/>
  <c r="AL22" i="1" s="1"/>
  <c r="R45" i="1"/>
  <c r="R74" i="1" s="1"/>
  <c r="BA45" i="1"/>
  <c r="BA22" i="1" s="1"/>
  <c r="GM29" i="1"/>
  <c r="GN29" i="1"/>
  <c r="GN31" i="1"/>
  <c r="GM31" i="1"/>
  <c r="GM39" i="1"/>
  <c r="GN39" i="1"/>
  <c r="AC22" i="1"/>
  <c r="P45" i="1"/>
  <c r="CH45" i="1"/>
  <c r="CE45" i="1"/>
  <c r="CF45" i="1"/>
  <c r="AK45" i="1"/>
  <c r="GN40" i="1"/>
  <c r="AZ18" i="1"/>
  <c r="F85" i="1"/>
  <c r="V22" i="1"/>
  <c r="V74" i="1"/>
  <c r="F68" i="1"/>
  <c r="GM38" i="1"/>
  <c r="AJ22" i="1"/>
  <c r="W45" i="1"/>
  <c r="Q22" i="1"/>
  <c r="Q74" i="1"/>
  <c r="F57" i="1"/>
  <c r="AX18" i="1"/>
  <c r="F81" i="1"/>
  <c r="CB45" i="1" l="1"/>
  <c r="S22" i="1"/>
  <c r="S74" i="1"/>
  <c r="S18" i="1" s="1"/>
  <c r="AB22" i="1"/>
  <c r="F66" i="1"/>
  <c r="T22" i="1"/>
  <c r="U22" i="1"/>
  <c r="F67" i="1"/>
  <c r="Y45" i="1"/>
  <c r="F71" i="1" s="1"/>
  <c r="F65" i="1"/>
  <c r="H16" i="2" s="1"/>
  <c r="H18" i="2" s="1"/>
  <c r="BA74" i="1"/>
  <c r="BA18" i="1" s="1"/>
  <c r="F59" i="1"/>
  <c r="R22" i="1"/>
  <c r="CA45" i="1"/>
  <c r="CA22" i="1" s="1"/>
  <c r="P22" i="1"/>
  <c r="F48" i="1"/>
  <c r="P74" i="1"/>
  <c r="X45" i="1"/>
  <c r="AK22" i="1"/>
  <c r="CB22" i="1"/>
  <c r="AS45" i="1"/>
  <c r="O22" i="1"/>
  <c r="O74" i="1"/>
  <c r="F47" i="1"/>
  <c r="V18" i="1"/>
  <c r="F97" i="1"/>
  <c r="CF22" i="1"/>
  <c r="AW45" i="1"/>
  <c r="W22" i="1"/>
  <c r="F69" i="1"/>
  <c r="W74" i="1"/>
  <c r="U18" i="1"/>
  <c r="F96" i="1"/>
  <c r="Q18" i="1"/>
  <c r="F86" i="1"/>
  <c r="CE22" i="1"/>
  <c r="AV45" i="1"/>
  <c r="R18" i="1"/>
  <c r="F88" i="1"/>
  <c r="T18" i="1"/>
  <c r="F95" i="1"/>
  <c r="CH22" i="1"/>
  <c r="AY45" i="1"/>
  <c r="Y22" i="1" l="1"/>
  <c r="F89" i="1"/>
  <c r="Y74" i="1"/>
  <c r="F100" i="1" s="1"/>
  <c r="F94" i="1"/>
  <c r="AR45" i="1"/>
  <c r="AR22" i="1" s="1"/>
  <c r="AS22" i="1"/>
  <c r="F62" i="1"/>
  <c r="E16" i="2" s="1"/>
  <c r="AS74" i="1"/>
  <c r="AV22" i="1"/>
  <c r="AV74" i="1"/>
  <c r="F50" i="1"/>
  <c r="W18" i="1"/>
  <c r="F98" i="1"/>
  <c r="AY22" i="1"/>
  <c r="F53" i="1"/>
  <c r="AY74" i="1"/>
  <c r="X22" i="1"/>
  <c r="X74" i="1"/>
  <c r="F70" i="1"/>
  <c r="AW22" i="1"/>
  <c r="AW74" i="1"/>
  <c r="F51" i="1"/>
  <c r="O18" i="1"/>
  <c r="F76" i="1"/>
  <c r="P18" i="1"/>
  <c r="F77" i="1"/>
  <c r="I36" i="7" l="1"/>
  <c r="Y18" i="1"/>
  <c r="F72" i="1"/>
  <c r="AR74" i="1"/>
  <c r="F101" i="1" s="1"/>
  <c r="X18" i="1"/>
  <c r="F99" i="1"/>
  <c r="AS18" i="1"/>
  <c r="F91" i="1"/>
  <c r="I16" i="2"/>
  <c r="I18" i="2" s="1"/>
  <c r="E18" i="2"/>
  <c r="AW18" i="1"/>
  <c r="F80" i="1"/>
  <c r="AY18" i="1"/>
  <c r="F82" i="1"/>
  <c r="AV18" i="1"/>
  <c r="F79" i="1"/>
  <c r="K36" i="7" l="1"/>
  <c r="K43" i="7" s="1"/>
  <c r="K45" i="7" s="1"/>
  <c r="AR18" i="1"/>
  <c r="F102" i="1"/>
  <c r="F103" i="1" l="1"/>
  <c r="F104" i="1" s="1"/>
</calcChain>
</file>

<file path=xl/sharedStrings.xml><?xml version="1.0" encoding="utf-8"?>
<sst xmlns="http://schemas.openxmlformats.org/spreadsheetml/2006/main" count="2289" uniqueCount="361">
  <si>
    <t>Smeta.RU  (495) 974-1589</t>
  </si>
  <si>
    <t>Smeta.RU</t>
  </si>
  <si>
    <t>ООО "ТАУРУСС"  Доп. раб. место  FStS-0044015</t>
  </si>
  <si>
    <t>Новый объект</t>
  </si>
  <si>
    <t>№111-07.05.19 Е ФЕР Смета на отделочные работы (Виталий Белявский)</t>
  </si>
  <si>
    <t/>
  </si>
  <si>
    <t>Сметные нормы списания</t>
  </si>
  <si>
    <t>Коды ценников</t>
  </si>
  <si>
    <t>ФЕР-2017</t>
  </si>
  <si>
    <t>ТР для Версии 10: Центральные регионы (с учетом п-ма 2536-ИП/12/ГС от 22.03.2017 г</t>
  </si>
  <si>
    <t>Поправки  для ГСН 2017 от 31.03.2017 г</t>
  </si>
  <si>
    <t>Новая локальная смета</t>
  </si>
  <si>
    <t>1</t>
  </si>
  <si>
    <t>08-07-002-01</t>
  </si>
  <si>
    <t>Установка и разборка внутренних трубчатых инвентарных лесов при высоте помещений до 6 м</t>
  </si>
  <si>
    <t>100 м2</t>
  </si>
  <si>
    <t>ФЕР-2001, 08-07-002-01, приказ Минстроя России №1039/пр от 30.12.2016г.</t>
  </si>
  <si>
    <t>)*1,25</t>
  </si>
  <si>
    <t>)*1,15</t>
  </si>
  <si>
    <t>Общестроительные работы</t>
  </si>
  <si>
    <t>Конструкции из кирпича и блоков</t>
  </si>
  <si>
    <t>ФЕР-08</t>
  </si>
  <si>
    <t>Поправка: МДС 81-35.2004, п.4.7</t>
  </si>
  <si>
    <t>*0,9</t>
  </si>
  <si>
    <t>*0,85</t>
  </si>
  <si>
    <t>*0,8</t>
  </si>
  <si>
    <t>1,1</t>
  </si>
  <si>
    <t>01.7.16.02-0001</t>
  </si>
  <si>
    <t>Детали деревянные лесов из пиломатериалов хвойных пород</t>
  </si>
  <si>
    <t>м3</t>
  </si>
  <si>
    <t>ФССЦ-2001, 01.7.16.02-0001, приказ Минстроя России №1039/пр от 30.12.2016г.</t>
  </si>
  <si>
    <t>1,2</t>
  </si>
  <si>
    <t>01.7.16.02-0003</t>
  </si>
  <si>
    <t>Детали стальных трубчатых лесов, укомплектованные пробками, крючками и хомутами, окрашенные</t>
  </si>
  <si>
    <t>т</t>
  </si>
  <si>
    <t>ФССЦ-2001, 01.7.16.02-0003, приказ Минстроя России №1039/пр от 30.12.2016г.</t>
  </si>
  <si>
    <t>2</t>
  </si>
  <si>
    <t>13-06-003-01</t>
  </si>
  <si>
    <t>Очистка поверхности щетками</t>
  </si>
  <si>
    <t>м2</t>
  </si>
  <si>
    <t>ФЕР-2001, 13-06-003-01, приказ Минстроя России №1039/пр от 30.12.2016г.</t>
  </si>
  <si>
    <t>Защита строительных конструкций</t>
  </si>
  <si>
    <t>ФЕР-13</t>
  </si>
  <si>
    <t>3</t>
  </si>
  <si>
    <t>15-04-006-04</t>
  </si>
  <si>
    <t>Покрытие поверхностей грунтовкой глубокого проникновения за 2 раза стен</t>
  </si>
  <si>
    <t>ФЕР-2001, 15-04-006-04, приказ Минстроя России №1039/пр от 30.12.2016г.</t>
  </si>
  <si>
    <t>Отделочные работы</t>
  </si>
  <si>
    <t>ФЕР-15</t>
  </si>
  <si>
    <t>3,1</t>
  </si>
  <si>
    <t>14.3.01.01-0001</t>
  </si>
  <si>
    <t>Грунтовка: «Бетоконтакт», КНАУФ</t>
  </si>
  <si>
    <t>кг</t>
  </si>
  <si>
    <t>ФССЦ-2001, 14.3.01.01-0001, приказ Минстроя России №1039/пр от 30.12.2016г.</t>
  </si>
  <si>
    <t>4</t>
  </si>
  <si>
    <t>15-02-016-03</t>
  </si>
  <si>
    <t>Штукатурка поверхностей внутри здания цементно-известковым или цементным раствором по камню и бетону улучшенная стен</t>
  </si>
  <si>
    <t>ФЕР-2001, 15-02-016-03, приказ Минстроя России №1039/пр от 30.12.2016г.</t>
  </si>
  <si>
    <t>5</t>
  </si>
  <si>
    <t>5,1</t>
  </si>
  <si>
    <t>6</t>
  </si>
  <si>
    <t>15-04-027-05</t>
  </si>
  <si>
    <t>Третья шпатлевка при высококачественной окраске по штукатурке и сборным конструкциям стен, подготовленных под окраску</t>
  </si>
  <si>
    <t>ФЕР-2001, 15-04-027-05, приказ Минстроя России №1039/пр от 30.12.2016г.</t>
  </si>
  <si>
    <t>7</t>
  </si>
  <si>
    <t>61-26-1</t>
  </si>
  <si>
    <t>Перетирка штукатурки внутренних помещений</t>
  </si>
  <si>
    <t>ФЕР-2001, 61-26-1, приказ Минстроя России №1039/пр от 30.12.2016г.</t>
  </si>
  <si>
    <t>Ремонтно-строительные работы</t>
  </si>
  <si>
    <t>Штукатрурные работы</t>
  </si>
  <si>
    <t>рФЕР-61</t>
  </si>
  <si>
    <t>8</t>
  </si>
  <si>
    <t>8,1</t>
  </si>
  <si>
    <t>9</t>
  </si>
  <si>
    <t>15-04-005-03</t>
  </si>
  <si>
    <t>Окраска поливинилацетатными водоэмульсионными составами улучшенная по штукатурке стен</t>
  </si>
  <si>
    <t>ФЕР-2001, 15-04-005-03, приказ Минстроя России №1039/пр от 30.12.2016г.</t>
  </si>
  <si>
    <t>9,1</t>
  </si>
  <si>
    <t>14.3.02.01-0224</t>
  </si>
  <si>
    <t>Краска водоэмульсионная для внутренних работ ВАК-25</t>
  </si>
  <si>
    <t>ФССЦ-2001, 14.3.02.01-0224, приказ Минстроя России №1039/пр от 30.12.2016г.</t>
  </si>
  <si>
    <t>10</t>
  </si>
  <si>
    <t>06-01-067-01</t>
  </si>
  <si>
    <t>Обработка поверхности пескоструйным аппаратом</t>
  </si>
  <si>
    <t>ФЕР-2001, 06-01-067-01,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</si>
  <si>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</si>
  <si>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</si>
  <si>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10,1</t>
  </si>
  <si>
    <t>02.3.01.02-0003</t>
  </si>
  <si>
    <t>Песок для строительных работ природный 50%; обогащенный 50%</t>
  </si>
  <si>
    <t>ФССЦ-2001, 02.3.01.02-0003, приказ Минстроя России №1039/пр от 30.12.2016г.</t>
  </si>
  <si>
    <t>11</t>
  </si>
  <si>
    <t>13-03-002-04</t>
  </si>
  <si>
    <t>Огрунтовка металлических поверхностей за один раз грунтовкой ГФ-021</t>
  </si>
  <si>
    <t>ФЕР-2001, 13-03-002-04, приказ Минстроя России №1039/пр от 30.12.2016г.</t>
  </si>
  <si>
    <t>12</t>
  </si>
  <si>
    <t>26-02-029-03</t>
  </si>
  <si>
    <t>Огнезащитное покрытие бетонных и железобетонных поверхностей составом на основе минерального вяжущего методом оштукатуривания толщиной покрытия 10 мм</t>
  </si>
  <si>
    <t>ФЕР-2001, 26-02-029-03, приказ Минстроя России №1039/пр от 30.12.2016г.</t>
  </si>
  <si>
    <t>Теплоизоляционные работы</t>
  </si>
  <si>
    <t>ФЕР-26</t>
  </si>
  <si>
    <t>12,1</t>
  </si>
  <si>
    <t>Цена поставщика</t>
  </si>
  <si>
    <t>Состав штукатур СОШ-1</t>
  </si>
  <si>
    <t>[79,56 / 1,18]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</si>
  <si>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</si>
  <si>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</si>
  <si>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</si>
  <si>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</si>
  <si>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</si>
  <si>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</si>
  <si>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</si>
  <si>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</si>
  <si>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</si>
  <si>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</si>
  <si>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</si>
  <si>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</si>
  <si>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</si>
  <si>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</si>
  <si>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</si>
  <si>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</si>
  <si>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</si>
  <si>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</si>
  <si>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</si>
  <si>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</si>
  <si>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</si>
  <si>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</si>
  <si>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</si>
  <si>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</si>
  <si>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</si>
  <si>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</si>
  <si>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</si>
  <si>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</si>
  <si>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</si>
  <si>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</si>
  <si>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</si>
  <si>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</si>
  <si>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</si>
  <si>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</si>
  <si>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</si>
  <si>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</si>
  <si>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</si>
  <si>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</si>
  <si>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</si>
  <si>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</si>
  <si>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</si>
  <si>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</si>
  <si>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</si>
  <si>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</si>
  <si>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</si>
  <si>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</si>
  <si>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</si>
  <si>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</si>
  <si>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</si>
  <si>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</si>
  <si>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</si>
  <si>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</si>
  <si>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Итого</t>
  </si>
  <si>
    <t>НДС 20%</t>
  </si>
  <si>
    <t>Итого с НДС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</si>
  <si>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</si>
  <si>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</si>
  <si>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</si>
  <si>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</si>
  <si>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</si>
  <si>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</si>
  <si>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</si>
  <si>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</si>
  <si>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</si>
  <si>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</si>
  <si>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</si>
  <si>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</si>
  <si>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</si>
  <si>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</si>
  <si>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</si>
  <si>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М/Т/Я</t>
  </si>
  <si>
    <t>Работы по строительству мостов, тоннелей, метрополитенов, атомных станций, объектов с ядерным топливом и радиокативными отходами ( письмо Госстроя РФ № 2536-ИП/12/ГС от 27.11.12), коэффициенты к НР =0,85 и к СП-0,8 не назначаются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</si>
  <si>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</si>
  <si>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</si>
  <si>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</si>
  <si>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</si>
  <si>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</si>
  <si>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</si>
  <si>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</si>
  <si>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</si>
  <si>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</si>
  <si>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</si>
  <si>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</si>
  <si>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</si>
  <si>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</si>
  <si>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</si>
  <si>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</si>
  <si>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</si>
  <si>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</si>
  <si>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</si>
  <si>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</si>
  <si>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</si>
  <si>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</si>
  <si>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</si>
  <si>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</si>
  <si>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</si>
  <si>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</si>
  <si>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</si>
  <si>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</si>
  <si>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</si>
  <si>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</si>
  <si>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  если (М/Т/Я) = {выкл.}</t>
  </si>
  <si>
    <t>К_СП_12</t>
  </si>
  <si>
    <t>Корректировка СП с 03.12.12  в текущем уровне цен по письму  2536-ИП/12/ГС от 27.11.12  ( если (М/Т/Я)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</si>
  <si>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</si>
  <si>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</si>
  <si>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</si>
  <si>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</si>
  <si>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</si>
  <si>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</si>
  <si>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</si>
  <si>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 и  кап. ремонте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</si>
  <si>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</si>
  <si>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</si>
  <si>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</si>
  <si>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</si>
  <si>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Уровень цен</t>
  </si>
  <si>
    <t>Сборник индексов</t>
  </si>
  <si>
    <t>Индексы к ФЕР-2017 (Стройинформресурс)</t>
  </si>
  <si>
    <t>_OBSM_</t>
  </si>
  <si>
    <t>1-100-31</t>
  </si>
  <si>
    <t>Рабочий среднего разряда 3.1</t>
  </si>
  <si>
    <t>чел.-ч.</t>
  </si>
  <si>
    <t>4-100-00</t>
  </si>
  <si>
    <t>Затраты труда машинистов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</si>
  <si>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</si>
  <si>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</si>
  <si>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</si>
  <si>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маш.-ч</t>
  </si>
  <si>
    <t>11.2.13.06-0011</t>
  </si>
  <si>
    <t>ФССЦ-2001, 11.2.13.06-0011, приказ Минстроя России №1039/пр от 30.12.2016г.</t>
  </si>
  <si>
    <t>Щиты: настила</t>
  </si>
  <si>
    <t>1-100-30</t>
  </si>
  <si>
    <t>Рабочий среднего разряда 3</t>
  </si>
  <si>
    <t>1-100-40</t>
  </si>
  <si>
    <t>Рабочий среднего разряда 4</t>
  </si>
  <si>
    <t>91.06.06-048</t>
  </si>
  <si>
    <t>ФСЭМ-2001, 91.06.06-048, приказ Минстроя России №1039/пр от 30.12.2016г.</t>
  </si>
  <si>
    <t>Подъемники одномачтовые, грузоподъемность до 500 кг, высота подъема 45 м</t>
  </si>
  <si>
    <t>01.7.20.08-0051</t>
  </si>
  <si>
    <t>ФССЦ-2001, 01.7.20.08-0051, приказ Минстроя России №1039/пр от 30.12.2016г.</t>
  </si>
  <si>
    <t>Ветошь</t>
  </si>
  <si>
    <t>1-100-38</t>
  </si>
  <si>
    <t>Рабочий среднего разряда 3.8</t>
  </si>
  <si>
    <t>91.07.07-041</t>
  </si>
  <si>
    <t>ФСЭМ-2001, 91.07.07-041, приказ Минстроя России №1039/пр от 30.12.2016г.</t>
  </si>
  <si>
    <t>Растворонасосы 1 м3/ч</t>
  </si>
  <si>
    <t>01.7.15.06-0121</t>
  </si>
  <si>
    <t>ФССЦ-2001, 01.7.15.06-0121, приказ Минстроя России №1039/пр от 30.12.2016г.</t>
  </si>
  <si>
    <t>Гвозди строительные с плоской головкой 1,6x50 мм</t>
  </si>
  <si>
    <t>03.1.01.01-0002</t>
  </si>
  <si>
    <t>ФССЦ-2001, 03.1.01.01-0002, приказ Минстроя России №1039/пр от 30.12.2016г.</t>
  </si>
  <si>
    <t>Гипсовые вяжущие, марка Г3</t>
  </si>
  <si>
    <t>04.3.01.12-0111</t>
  </si>
  <si>
    <t>ФССЦ-2001, 04.3.01.12-0111, приказ Минстроя России №1039/пр от 30.12.2016г.</t>
  </si>
  <si>
    <t>Раствор готовый отделочный тяжелый, цементно-известковый 1:1:6</t>
  </si>
  <si>
    <t>08.1.02.17-0161</t>
  </si>
  <si>
    <t>ФССЦ-2001, 08.1.02.17-0161, приказ Минстроя России №1039/пр от 30.12.2016г.</t>
  </si>
  <si>
    <t>Сетка тканая с квадратными ячейками № 05 без покрытия</t>
  </si>
  <si>
    <t>1-100-39</t>
  </si>
  <si>
    <t>Рабочий среднего разряда 3.9</t>
  </si>
  <si>
    <t>01.7.17.11-0011</t>
  </si>
  <si>
    <t>ФССЦ-2001, 01.7.17.11-0011, приказ Минстроя России №1039/пр от 30.12.2016г.</t>
  </si>
  <si>
    <t>Шкурка шлифовальная двухслойная с зернистостью 40-25</t>
  </si>
  <si>
    <t>14.5.11.01-0003</t>
  </si>
  <si>
    <t>ФССЦ-2001, 14.5.11.01-0003, приказ Минстроя России №1039/пр от 30.12.2016г.</t>
  </si>
  <si>
    <t>Шпатлевка масляно-клеевая</t>
  </si>
  <si>
    <t>01.7.03.01-0001</t>
  </si>
  <si>
    <t>ФССЦ-2001, 01.7.03.01-0001, приказ Минстроя России №1039/пр от 30.12.2016г.</t>
  </si>
  <si>
    <t>Вода</t>
  </si>
  <si>
    <t>1-100-34</t>
  </si>
  <si>
    <t>Рабочий среднего разряда 3.4</t>
  </si>
  <si>
    <t>14.5.11.01-0001</t>
  </si>
  <si>
    <t>ФССЦ-2001, 14.5.11.01-0001, приказ Минстроя России №1039/пр от 30.12.2016г.</t>
  </si>
  <si>
    <t>Шпатлевка клеевая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</si>
  <si>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</si>
  <si>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</si>
  <si>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</si>
  <si>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</si>
  <si>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</si>
  <si>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 ат), производительность до 5 м3/мин</t>
  </si>
  <si>
    <t>1-100-47</t>
  </si>
  <si>
    <t>Рабочий среднего разряда 4.7</t>
  </si>
  <si>
    <t>91.06.03-060</t>
  </si>
  <si>
    <t>ФСЭМ-2001, 91.06.03-060, приказ Минстроя России №1039/пр от 30.12.2016г.</t>
  </si>
  <si>
    <t>Лебедки электрические тяговым усилием до 5,79 кН (0,59 т)</t>
  </si>
  <si>
    <t>91.21.01-012</t>
  </si>
  <si>
    <t>ФСЭМ-2001, 91.21.01-012, приказ Минстроя России №1039/пр от 30.12.2016г.</t>
  </si>
  <si>
    <t>Агрегаты окрасочные высокого давления для окраски поверхностей конструкций, мощность 1 кВт</t>
  </si>
  <si>
    <t>14.4.01.01-0003</t>
  </si>
  <si>
    <t>ФССЦ-2001, 14.4.01.01-0003, приказ Минстроя России №1039/пр от 30.12.2016г.</t>
  </si>
  <si>
    <t>Грунтовка ГФ-021 красно-коричневая</t>
  </si>
  <si>
    <t>14.5.09.02-0002</t>
  </si>
  <si>
    <t>ФССЦ-2001, 14.5.09.02-0002, приказ Минстроя России №1039/пр от 30.12.2016г.</t>
  </si>
  <si>
    <t>Ксилол нефтяной марки А</t>
  </si>
  <si>
    <t>91.06.05-012</t>
  </si>
  <si>
    <t>ФСЭМ-2001, 91.06.05-012, приказ Минстроя России №1039/пр от 30.12.2016г.</t>
  </si>
  <si>
    <t>Погрузчики с вилочными подхватами, грузоподъемность 1 т</t>
  </si>
  <si>
    <t>91.06.06-045</t>
  </si>
  <si>
    <t>ФСЭМ-2001, 91.06.06-045, приказ Минстроя России №1039/пр от 30.12.2016г.</t>
  </si>
  <si>
    <t>Подъемники одномачтовые, грузоподъемность до 500 кг, высота подъема 15 м</t>
  </si>
  <si>
    <t>01.7.16.02</t>
  </si>
  <si>
    <t>Детали деревянные лесов</t>
  </si>
  <si>
    <t>Детали стальных трубчатых лесов</t>
  </si>
  <si>
    <t>14.4.01.21</t>
  </si>
  <si>
    <t>Грунтовка</t>
  </si>
  <si>
    <t>14.3.02.01</t>
  </si>
  <si>
    <t>Краска водоэмульсионная</t>
  </si>
  <si>
    <t>02.3.01.02</t>
  </si>
  <si>
    <t>Песок для строительных работ природный обогащенный</t>
  </si>
  <si>
    <t>14.2.02.11</t>
  </si>
  <si>
    <t>Составы огнезащитные</t>
  </si>
  <si>
    <t>Поправка: МДС 81-35.2004, п.4.7  Наименование: Работы, выполняемые при реконструкции зданий и сооружений работы, аналогичные технологическим процессам в новом строительстве (в том числе возведение новых конструктивных элементов) стоимость которых определена по соответствующим сборникам ФЕР, кроме сборника № 46 «Работы при реконструкции зданий и сооружений»</t>
  </si>
  <si>
    <t>№ п/п</t>
  </si>
  <si>
    <t>Утверждена постановлением Госкомстата России</t>
  </si>
  <si>
    <t>от 11.11.99. № 100</t>
  </si>
  <si>
    <t>Код</t>
  </si>
  <si>
    <t>Форма по ОКУД</t>
  </si>
  <si>
    <t>по ОКПО</t>
  </si>
  <si>
    <t>организация, адрес, телефон, факс</t>
  </si>
  <si>
    <t>Подрядчик</t>
  </si>
  <si>
    <t>наименование, адрес</t>
  </si>
  <si>
    <t>номер</t>
  </si>
  <si>
    <t>дата</t>
  </si>
  <si>
    <t>Номер документа</t>
  </si>
  <si>
    <t>Дата составления</t>
  </si>
  <si>
    <t>Отчетный период</t>
  </si>
  <si>
    <t>с</t>
  </si>
  <si>
    <t>по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</si>
  <si>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</si>
  <si>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</si>
  <si>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</si>
  <si>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</si>
  <si>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</si>
  <si>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</si>
  <si>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</si>
  <si>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</si>
  <si>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</si>
  <si>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СПРАВКА</t>
  </si>
  <si>
    <t>СТОИМОСТИ ВЫПОЛНЕННЫХ РАБОТ И ЗАТРАТ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</si>
  <si>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</si>
  <si>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</si>
  <si>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</si>
  <si>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</si>
  <si>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</si>
  <si>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</si>
  <si>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 xml:space="preserve">В том числе СМР: </t>
  </si>
  <si>
    <t xml:space="preserve">Заказчик </t>
  </si>
  <si>
    <t>должность</t>
  </si>
  <si>
    <t>подпись</t>
  </si>
  <si>
    <t>расшифровка подпись</t>
  </si>
  <si>
    <t>МП</t>
  </si>
  <si>
    <t>0000000</t>
  </si>
  <si>
    <t>00000</t>
  </si>
  <si>
    <t>Итого с учетом компенсации НДС при УСН</t>
  </si>
  <si>
    <t xml:space="preserve"> - по акту КС2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</si>
</sst>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\-\ #,##0.00"/>
  </numFmts>
  <fonts count="19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9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2" applyFont="1"/>
    <xf numFmtId="0" fontId="9" fillId="0" borderId="0" xfId="2"/>
    <xf numFmtId="0" fontId="11" fillId="0" borderId="0" xfId="2" applyFont="1" applyAlignment="1">
      <alignment horizontal="right"/>
    </xf>
    <xf numFmtId="0" fontId="11" fillId="0" borderId="5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14" fontId="11" fillId="0" borderId="0" xfId="2" applyNumberFormat="1" applyFont="1"/>
    <xf numFmtId="0" fontId="11" fillId="0" borderId="19" xfId="2" applyFont="1" applyBorder="1" applyAlignment="1">
      <alignment horizontal="center"/>
    </xf>
    <xf numFmtId="0" fontId="11" fillId="0" borderId="14" xfId="2" applyFont="1" applyBorder="1" applyAlignment="1">
      <alignment horizontal="center" vertical="center" wrapText="1" shrinkToFit="1"/>
    </xf>
    <xf numFmtId="0" fontId="11" fillId="0" borderId="21" xfId="2" applyFont="1" applyBorder="1" applyAlignment="1">
      <alignment horizontal="center" vertical="center" wrapText="1" shrinkToFit="1"/>
    </xf>
    <xf numFmtId="0" fontId="11" fillId="0" borderId="24" xfId="2" applyFont="1" applyBorder="1" applyAlignment="1">
      <alignment horizontal="center" vertical="center" wrapText="1" shrinkToFit="1"/>
    </xf>
    <xf numFmtId="0" fontId="16" fillId="0" borderId="0" xfId="2" applyFont="1"/>
    <xf numFmtId="0" fontId="16" fillId="0" borderId="0" xfId="2" applyFont="1" applyAlignment="1">
      <alignment horizontal="right"/>
    </xf>
    <xf numFmtId="43" fontId="9" fillId="0" borderId="0" xfId="1" applyFont="1"/>
    <xf numFmtId="0" fontId="9" fillId="0" borderId="0" xfId="2" applyBorder="1"/>
    <xf numFmtId="0" fontId="11" fillId="0" borderId="0" xfId="2" applyFont="1" applyBorder="1" applyAlignment="1">
      <alignment horizontal="right" vertical="center"/>
    </xf>
    <xf numFmtId="164" fontId="12" fillId="0" borderId="0" xfId="0" applyNumberFormat="1" applyFont="1" applyAlignment="1">
      <alignment horizontal="right"/>
    </xf>
    <xf numFmtId="0" fontId="17" fillId="0" borderId="1" xfId="2" applyFont="1" applyBorder="1" applyAlignment="1">
      <alignment horizontal="center" vertical="top" shrinkToFit="1"/>
    </xf>
    <xf numFmtId="0" fontId="16" fillId="0" borderId="0" xfId="2" applyFont="1" applyAlignment="1">
      <alignment horizontal="right" shrinkToFit="1"/>
    </xf>
    <xf numFmtId="0" fontId="16" fillId="0" borderId="2" xfId="2" applyFont="1" applyBorder="1" applyAlignment="1">
      <alignment horizontal="center" wrapText="1" shrinkToFit="1"/>
    </xf>
    <xf numFmtId="0" fontId="16" fillId="0" borderId="2" xfId="2" applyFont="1" applyBorder="1" applyAlignment="1">
      <alignment horizontal="center" vertical="center" shrinkToFit="1"/>
    </xf>
    <xf numFmtId="0" fontId="12" fillId="0" borderId="0" xfId="2" applyFont="1" applyAlignment="1">
      <alignment horizontal="right" vertical="center" wrapText="1" shrinkToFit="1"/>
    </xf>
    <xf numFmtId="164" fontId="12" fillId="0" borderId="28" xfId="2" applyNumberFormat="1" applyFont="1" applyBorder="1" applyAlignment="1">
      <alignment horizontal="right" vertical="center" wrapText="1" shrinkToFit="1"/>
    </xf>
    <xf numFmtId="164" fontId="12" fillId="0" borderId="29" xfId="2" applyNumberFormat="1" applyFont="1" applyBorder="1" applyAlignment="1">
      <alignment horizontal="right" vertical="center" wrapText="1" shrinkToFit="1"/>
    </xf>
    <xf numFmtId="0" fontId="16" fillId="0" borderId="2" xfId="2" applyFont="1" applyBorder="1" applyAlignment="1">
      <alignment horizontal="center" shrinkToFit="1"/>
    </xf>
    <xf numFmtId="0" fontId="11" fillId="0" borderId="25" xfId="2" applyFont="1" applyBorder="1" applyAlignment="1">
      <alignment horizontal="left" vertical="center" wrapText="1" shrinkToFit="1"/>
    </xf>
    <xf numFmtId="164" fontId="11" fillId="0" borderId="26" xfId="2" applyNumberFormat="1" applyFont="1" applyBorder="1" applyAlignment="1">
      <alignment horizontal="right" vertical="center" wrapText="1" shrinkToFit="1"/>
    </xf>
    <xf numFmtId="0" fontId="11" fillId="0" borderId="27" xfId="2" applyFont="1" applyBorder="1" applyAlignment="1">
      <alignment horizontal="right" vertical="center" wrapText="1" shrinkToFit="1"/>
    </xf>
    <xf numFmtId="0" fontId="12" fillId="0" borderId="0" xfId="2" applyFont="1" applyAlignment="1">
      <alignment horizontal="right"/>
    </xf>
    <xf numFmtId="164" fontId="12" fillId="0" borderId="17" xfId="2" applyNumberFormat="1" applyFont="1" applyBorder="1" applyAlignment="1">
      <alignment horizontal="right"/>
    </xf>
    <xf numFmtId="0" fontId="12" fillId="0" borderId="18" xfId="2" applyFont="1" applyBorder="1" applyAlignment="1">
      <alignment horizontal="right"/>
    </xf>
    <xf numFmtId="0" fontId="11" fillId="0" borderId="8" xfId="2" applyFont="1" applyBorder="1" applyAlignment="1">
      <alignment horizontal="center" vertical="center" wrapText="1" shrinkToFit="1"/>
    </xf>
    <xf numFmtId="164" fontId="11" fillId="0" borderId="22" xfId="2" applyNumberFormat="1" applyFont="1" applyBorder="1" applyAlignment="1">
      <alignment horizontal="center" vertical="center" wrapText="1" shrinkToFit="1"/>
    </xf>
    <xf numFmtId="164" fontId="11" fillId="0" borderId="23" xfId="2" applyNumberFormat="1" applyFont="1" applyBorder="1" applyAlignment="1">
      <alignment horizontal="center" vertical="center" wrapText="1" shrinkToFit="1"/>
    </xf>
    <xf numFmtId="0" fontId="11" fillId="0" borderId="8" xfId="2" applyFont="1" applyBorder="1" applyAlignment="1">
      <alignment horizontal="left" vertical="center" wrapText="1" shrinkToFit="1"/>
    </xf>
    <xf numFmtId="164" fontId="11" fillId="0" borderId="22" xfId="2" applyNumberFormat="1" applyFont="1" applyBorder="1" applyAlignment="1">
      <alignment horizontal="right" vertical="center" wrapText="1" shrinkToFit="1"/>
    </xf>
    <xf numFmtId="164" fontId="11" fillId="0" borderId="23" xfId="2" applyNumberFormat="1" applyFont="1" applyBorder="1" applyAlignment="1">
      <alignment horizontal="right" vertical="center" wrapText="1" shrinkToFit="1"/>
    </xf>
    <xf numFmtId="164" fontId="12" fillId="0" borderId="22" xfId="2" applyNumberFormat="1" applyFont="1" applyBorder="1" applyAlignment="1">
      <alignment horizontal="right" wrapText="1" shrinkToFit="1"/>
    </xf>
    <xf numFmtId="164" fontId="12" fillId="0" borderId="23" xfId="2" applyNumberFormat="1" applyFont="1" applyBorder="1" applyAlignment="1">
      <alignment horizontal="right" wrapText="1" shrinkToFit="1"/>
    </xf>
    <xf numFmtId="0" fontId="11" fillId="0" borderId="12" xfId="2" applyFont="1" applyBorder="1" applyAlignment="1">
      <alignment horizontal="center"/>
    </xf>
    <xf numFmtId="0" fontId="11" fillId="0" borderId="20" xfId="2" applyFont="1" applyBorder="1" applyAlignment="1">
      <alignment horizontal="center"/>
    </xf>
    <xf numFmtId="0" fontId="11" fillId="0" borderId="13" xfId="2" applyFont="1" applyBorder="1" applyAlignment="1">
      <alignment horizontal="center"/>
    </xf>
    <xf numFmtId="0" fontId="11" fillId="0" borderId="0" xfId="2" applyFont="1" applyAlignment="1">
      <alignment horizontal="justify" vertical="center" wrapText="1" shrinkToFit="1"/>
    </xf>
    <xf numFmtId="0" fontId="11" fillId="0" borderId="10" xfId="2" applyFont="1" applyBorder="1" applyAlignment="1">
      <alignment horizontal="center" vertical="center" wrapText="1" shrinkToFit="1"/>
    </xf>
    <xf numFmtId="0" fontId="11" fillId="0" borderId="14" xfId="2" applyFont="1" applyBorder="1" applyAlignment="1">
      <alignment horizontal="center" vertical="center" wrapText="1" shrinkToFit="1"/>
    </xf>
    <xf numFmtId="0" fontId="11" fillId="0" borderId="11" xfId="2" applyFont="1" applyBorder="1" applyAlignment="1">
      <alignment horizontal="center" vertical="center" wrapText="1" shrinkToFit="1"/>
    </xf>
    <xf numFmtId="0" fontId="11" fillId="0" borderId="0" xfId="2" applyFont="1" applyAlignment="1">
      <alignment horizontal="center" vertical="center" wrapText="1" shrinkToFit="1"/>
    </xf>
    <xf numFmtId="0" fontId="11" fillId="0" borderId="12" xfId="2" applyFont="1" applyBorder="1" applyAlignment="1">
      <alignment horizontal="center" vertical="center" wrapText="1" shrinkToFit="1"/>
    </xf>
    <xf numFmtId="0" fontId="11" fillId="0" borderId="13" xfId="2" applyFont="1" applyBorder="1" applyAlignment="1">
      <alignment horizontal="center" vertical="center" wrapText="1" shrinkToFit="1"/>
    </xf>
    <xf numFmtId="0" fontId="11" fillId="0" borderId="15" xfId="2" applyFont="1" applyBorder="1" applyAlignment="1">
      <alignment horizontal="center" vertical="center" wrapText="1" shrinkToFit="1"/>
    </xf>
    <xf numFmtId="0" fontId="11" fillId="0" borderId="16" xfId="2" applyFont="1" applyBorder="1" applyAlignment="1">
      <alignment horizontal="center" vertical="center" wrapText="1" shrinkToFit="1"/>
    </xf>
    <xf numFmtId="0" fontId="11" fillId="0" borderId="17" xfId="2" applyFont="1" applyBorder="1" applyAlignment="1">
      <alignment horizontal="center" vertical="center" wrapText="1" shrinkToFit="1"/>
    </xf>
    <xf numFmtId="0" fontId="11" fillId="0" borderId="18" xfId="2" applyFont="1" applyBorder="1" applyAlignment="1">
      <alignment horizontal="center" vertical="center" wrapText="1" shrinkToFit="1"/>
    </xf>
    <xf numFmtId="0" fontId="10" fillId="0" borderId="0" xfId="2" applyFont="1"/>
    <xf numFmtId="0" fontId="10" fillId="0" borderId="0" xfId="2" applyFont="1" applyAlignment="1">
      <alignment horizontal="right"/>
    </xf>
    <xf numFmtId="0" fontId="11" fillId="0" borderId="5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0" borderId="0" xfId="2" applyFont="1" applyAlignment="1">
      <alignment horizontal="right"/>
    </xf>
    <xf numFmtId="0" fontId="10" fillId="0" borderId="1" xfId="2" applyFont="1" applyBorder="1" applyAlignment="1">
      <alignment horizontal="center"/>
    </xf>
    <xf numFmtId="0" fontId="11" fillId="0" borderId="4" xfId="2" applyFont="1" applyBorder="1" applyAlignment="1">
      <alignment horizontal="right"/>
    </xf>
    <xf numFmtId="0" fontId="17" fillId="0" borderId="1" xfId="2" applyFont="1" applyBorder="1" applyAlignment="1">
      <alignment horizontal="center"/>
    </xf>
    <xf numFmtId="0" fontId="11" fillId="0" borderId="0" xfId="2" applyFont="1" applyAlignment="1">
      <alignment horizontal="right" vertical="center"/>
    </xf>
    <xf numFmtId="0" fontId="16" fillId="0" borderId="2" xfId="2" applyFont="1" applyBorder="1" applyAlignment="1">
      <alignment horizontal="left" vertical="center" wrapText="1"/>
    </xf>
    <xf numFmtId="0" fontId="16" fillId="2" borderId="7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5" fillId="0" borderId="2" xfId="2" applyFont="1" applyBorder="1" applyAlignment="1">
      <alignment vertical="center" wrapText="1"/>
    </xf>
    <xf numFmtId="0" fontId="16" fillId="0" borderId="2" xfId="2" applyFont="1" applyBorder="1" applyAlignment="1">
      <alignment vertical="center"/>
    </xf>
    <xf numFmtId="0" fontId="11" fillId="0" borderId="7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1" fillId="0" borderId="5" xfId="2" applyFont="1" applyBorder="1" applyAlignment="1">
      <alignment horizontal="right"/>
    </xf>
    <xf numFmtId="0" fontId="11" fillId="0" borderId="1" xfId="2" applyFont="1" applyBorder="1" applyAlignment="1">
      <alignment horizontal="right"/>
    </xf>
    <xf numFmtId="49" fontId="18" fillId="2" borderId="7" xfId="2" applyNumberFormat="1" applyFont="1" applyFill="1" applyBorder="1" applyAlignment="1">
      <alignment horizontal="center" vertical="center"/>
    </xf>
    <xf numFmtId="49" fontId="18" fillId="2" borderId="4" xfId="2" applyNumberFormat="1" applyFont="1" applyFill="1" applyBorder="1" applyAlignment="1">
      <alignment horizontal="center" vertical="center"/>
    </xf>
    <xf numFmtId="0" fontId="12" fillId="0" borderId="3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14" fontId="11" fillId="0" borderId="3" xfId="2" applyNumberFormat="1" applyFont="1" applyBorder="1" applyAlignment="1">
      <alignment horizontal="center"/>
    </xf>
    <xf numFmtId="14" fontId="11" fillId="0" borderId="9" xfId="2" applyNumberFormat="1" applyFont="1" applyBorder="1" applyAlignment="1">
      <alignment horizontal="center"/>
    </xf>
    <xf numFmtId="14" fontId="15" fillId="0" borderId="3" xfId="2" applyNumberFormat="1" applyFont="1" applyBorder="1" applyAlignment="1">
      <alignment horizontal="center"/>
    </xf>
    <xf numFmtId="14" fontId="15" fillId="0" borderId="8" xfId="2" applyNumberFormat="1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1" fillId="0" borderId="3" xfId="2" applyFont="1" applyBorder="1" applyAlignment="1">
      <alignment horizontal="right"/>
    </xf>
    <xf numFmtId="0" fontId="11" fillId="0" borderId="8" xfId="2" applyFont="1" applyBorder="1" applyAlignment="1">
      <alignment horizontal="right"/>
    </xf>
    <xf numFmtId="14" fontId="15" fillId="0" borderId="5" xfId="2" applyNumberFormat="1" applyFont="1" applyBorder="1" applyAlignment="1">
      <alignment horizontal="center"/>
    </xf>
    <xf numFmtId="14" fontId="15" fillId="0" borderId="6" xfId="2" applyNumberFormat="1" applyFont="1" applyBorder="1" applyAlignment="1">
      <alignment horizontal="center"/>
    </xf>
    <xf numFmtId="0" fontId="11" fillId="0" borderId="3" xfId="2" applyFont="1" applyBorder="1"/>
    <xf numFmtId="0" fontId="11" fillId="0" borderId="9" xfId="2" applyFont="1" applyBorder="1"/>
    <xf numFmtId="0" fontId="11" fillId="0" borderId="5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 wrapText="1"/>
    </xf>
    <xf numFmtId="0" fontId="16" fillId="2" borderId="0" xfId="2" applyFont="1" applyFill="1" applyBorder="1" applyAlignment="1">
      <alignment horizontal="center" vertical="center"/>
    </xf>
    <xf numFmtId="49" fontId="18" fillId="2" borderId="3" xfId="2" applyNumberFormat="1" applyFont="1" applyFill="1" applyBorder="1" applyAlignment="1">
      <alignment horizontal="center" vertical="center"/>
    </xf>
    <xf numFmtId="49" fontId="18" fillId="2" borderId="9" xfId="2" applyNumberFormat="1" applyFont="1" applyFill="1" applyBorder="1" applyAlignment="1">
      <alignment horizontal="center" vertical="center"/>
    </xf>
    <xf numFmtId="49" fontId="18" fillId="2" borderId="0" xfId="2" applyNumberFormat="1" applyFont="1" applyFill="1" applyBorder="1" applyAlignment="1" applyProtection="1">
      <alignment horizontal="center" vertical="center"/>
      <protection locked="0"/>
    </xf>
    <xf numFmtId="0" fontId="16" fillId="0" borderId="2" xfId="2" applyFont="1" applyBorder="1" applyAlignment="1">
      <alignment vertical="center" wrapText="1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Z59"/>
  <sheetViews>
    <sheetView tabSelected="1" topLeftCell="A13" zoomScale="70" zoomScaleNormal="70" workbookViewId="0">
      <selection activeCell="I36" sqref="I36:J36"/>
    </sheetView>
  </sheetViews>
  <sheetFormatPr defaultRowHeight="12.75" x14ac:dyDescent="0.35"/>
  <cols>
    <col min="1" max="1" width="5.73046875" style="10" customWidth="1"/>
    <col min="2" max="2" width="22.73046875" style="10" customWidth="1"/>
    <col min="3" max="8" width="8.86328125" style="10"/>
    <col min="9" max="9" width="14" style="10" customWidth="1"/>
    <col min="10" max="11" width="11.1328125" style="10" customWidth="1"/>
    <col min="12" max="12" width="10.59765625" style="10" customWidth="1"/>
    <col min="13" max="17" width="8.86328125" style="10"/>
    <col min="18" max="18" width="13.59765625" style="10" customWidth="1"/>
    <col min="19" max="256" width="8.86328125" style="10"/>
    <col min="257" max="257" width="5.73046875" style="10" customWidth="1"/>
    <col min="258" max="258" width="22.73046875" style="10" customWidth="1"/>
    <col min="259" max="265" width="8.86328125" style="10"/>
    <col min="266" max="267" width="11.1328125" style="10" customWidth="1"/>
    <col min="268" max="512" width="8.86328125" style="10"/>
    <col min="513" max="513" width="5.73046875" style="10" customWidth="1"/>
    <col min="514" max="514" width="22.73046875" style="10" customWidth="1"/>
    <col min="515" max="521" width="8.86328125" style="10"/>
    <col min="522" max="523" width="11.1328125" style="10" customWidth="1"/>
    <col min="524" max="768" width="8.86328125" style="10"/>
    <col min="769" max="769" width="5.73046875" style="10" customWidth="1"/>
    <col min="770" max="770" width="22.73046875" style="10" customWidth="1"/>
    <col min="771" max="777" width="8.86328125" style="10"/>
    <col min="778" max="779" width="11.1328125" style="10" customWidth="1"/>
    <col min="780" max="1024" width="8.86328125" style="10"/>
    <col min="1025" max="1025" width="5.73046875" style="10" customWidth="1"/>
    <col min="1026" max="1026" width="22.73046875" style="10" customWidth="1"/>
    <col min="1027" max="1033" width="8.86328125" style="10"/>
    <col min="1034" max="1035" width="11.1328125" style="10" customWidth="1"/>
    <col min="1036" max="1280" width="8.86328125" style="10"/>
    <col min="1281" max="1281" width="5.73046875" style="10" customWidth="1"/>
    <col min="1282" max="1282" width="22.73046875" style="10" customWidth="1"/>
    <col min="1283" max="1289" width="8.86328125" style="10"/>
    <col min="1290" max="1291" width="11.1328125" style="10" customWidth="1"/>
    <col min="1292" max="1536" width="8.86328125" style="10"/>
    <col min="1537" max="1537" width="5.73046875" style="10" customWidth="1"/>
    <col min="1538" max="1538" width="22.73046875" style="10" customWidth="1"/>
    <col min="1539" max="1545" width="8.86328125" style="10"/>
    <col min="1546" max="1547" width="11.1328125" style="10" customWidth="1"/>
    <col min="1548" max="1792" width="8.86328125" style="10"/>
    <col min="1793" max="1793" width="5.73046875" style="10" customWidth="1"/>
    <col min="1794" max="1794" width="22.73046875" style="10" customWidth="1"/>
    <col min="1795" max="1801" width="8.86328125" style="10"/>
    <col min="1802" max="1803" width="11.1328125" style="10" customWidth="1"/>
    <col min="1804" max="2048" width="8.86328125" style="10"/>
    <col min="2049" max="2049" width="5.73046875" style="10" customWidth="1"/>
    <col min="2050" max="2050" width="22.73046875" style="10" customWidth="1"/>
    <col min="2051" max="2057" width="8.86328125" style="10"/>
    <col min="2058" max="2059" width="11.1328125" style="10" customWidth="1"/>
    <col min="2060" max="2304" width="8.86328125" style="10"/>
    <col min="2305" max="2305" width="5.73046875" style="10" customWidth="1"/>
    <col min="2306" max="2306" width="22.73046875" style="10" customWidth="1"/>
    <col min="2307" max="2313" width="8.86328125" style="10"/>
    <col min="2314" max="2315" width="11.1328125" style="10" customWidth="1"/>
    <col min="2316" max="2560" width="8.86328125" style="10"/>
    <col min="2561" max="2561" width="5.73046875" style="10" customWidth="1"/>
    <col min="2562" max="2562" width="22.73046875" style="10" customWidth="1"/>
    <col min="2563" max="2569" width="8.86328125" style="10"/>
    <col min="2570" max="2571" width="11.1328125" style="10" customWidth="1"/>
    <col min="2572" max="2816" width="8.86328125" style="10"/>
    <col min="2817" max="2817" width="5.73046875" style="10" customWidth="1"/>
    <col min="2818" max="2818" width="22.73046875" style="10" customWidth="1"/>
    <col min="2819" max="2825" width="8.86328125" style="10"/>
    <col min="2826" max="2827" width="11.1328125" style="10" customWidth="1"/>
    <col min="2828" max="3072" width="8.86328125" style="10"/>
    <col min="3073" max="3073" width="5.73046875" style="10" customWidth="1"/>
    <col min="3074" max="3074" width="22.73046875" style="10" customWidth="1"/>
    <col min="3075" max="3081" width="8.86328125" style="10"/>
    <col min="3082" max="3083" width="11.1328125" style="10" customWidth="1"/>
    <col min="3084" max="3328" width="8.86328125" style="10"/>
    <col min="3329" max="3329" width="5.73046875" style="10" customWidth="1"/>
    <col min="3330" max="3330" width="22.73046875" style="10" customWidth="1"/>
    <col min="3331" max="3337" width="8.86328125" style="10"/>
    <col min="3338" max="3339" width="11.1328125" style="10" customWidth="1"/>
    <col min="3340" max="3584" width="8.86328125" style="10"/>
    <col min="3585" max="3585" width="5.73046875" style="10" customWidth="1"/>
    <col min="3586" max="3586" width="22.73046875" style="10" customWidth="1"/>
    <col min="3587" max="3593" width="8.86328125" style="10"/>
    <col min="3594" max="3595" width="11.1328125" style="10" customWidth="1"/>
    <col min="3596" max="3840" width="8.86328125" style="10"/>
    <col min="3841" max="3841" width="5.73046875" style="10" customWidth="1"/>
    <col min="3842" max="3842" width="22.73046875" style="10" customWidth="1"/>
    <col min="3843" max="3849" width="8.86328125" style="10"/>
    <col min="3850" max="3851" width="11.1328125" style="10" customWidth="1"/>
    <col min="3852" max="4096" width="8.86328125" style="10"/>
    <col min="4097" max="4097" width="5.73046875" style="10" customWidth="1"/>
    <col min="4098" max="4098" width="22.73046875" style="10" customWidth="1"/>
    <col min="4099" max="4105" width="8.86328125" style="10"/>
    <col min="4106" max="4107" width="11.1328125" style="10" customWidth="1"/>
    <col min="4108" max="4352" width="8.86328125" style="10"/>
    <col min="4353" max="4353" width="5.73046875" style="10" customWidth="1"/>
    <col min="4354" max="4354" width="22.73046875" style="10" customWidth="1"/>
    <col min="4355" max="4361" width="8.86328125" style="10"/>
    <col min="4362" max="4363" width="11.1328125" style="10" customWidth="1"/>
    <col min="4364" max="4608" width="8.86328125" style="10"/>
    <col min="4609" max="4609" width="5.73046875" style="10" customWidth="1"/>
    <col min="4610" max="4610" width="22.73046875" style="10" customWidth="1"/>
    <col min="4611" max="4617" width="8.86328125" style="10"/>
    <col min="4618" max="4619" width="11.1328125" style="10" customWidth="1"/>
    <col min="4620" max="4864" width="8.86328125" style="10"/>
    <col min="4865" max="4865" width="5.73046875" style="10" customWidth="1"/>
    <col min="4866" max="4866" width="22.73046875" style="10" customWidth="1"/>
    <col min="4867" max="4873" width="8.86328125" style="10"/>
    <col min="4874" max="4875" width="11.1328125" style="10" customWidth="1"/>
    <col min="4876" max="5120" width="8.86328125" style="10"/>
    <col min="5121" max="5121" width="5.73046875" style="10" customWidth="1"/>
    <col min="5122" max="5122" width="22.73046875" style="10" customWidth="1"/>
    <col min="5123" max="5129" width="8.86328125" style="10"/>
    <col min="5130" max="5131" width="11.1328125" style="10" customWidth="1"/>
    <col min="5132" max="5376" width="8.86328125" style="10"/>
    <col min="5377" max="5377" width="5.73046875" style="10" customWidth="1"/>
    <col min="5378" max="5378" width="22.73046875" style="10" customWidth="1"/>
    <col min="5379" max="5385" width="8.86328125" style="10"/>
    <col min="5386" max="5387" width="11.1328125" style="10" customWidth="1"/>
    <col min="5388" max="5632" width="8.86328125" style="10"/>
    <col min="5633" max="5633" width="5.73046875" style="10" customWidth="1"/>
    <col min="5634" max="5634" width="22.73046875" style="10" customWidth="1"/>
    <col min="5635" max="5641" width="8.86328125" style="10"/>
    <col min="5642" max="5643" width="11.1328125" style="10" customWidth="1"/>
    <col min="5644" max="5888" width="8.86328125" style="10"/>
    <col min="5889" max="5889" width="5.73046875" style="10" customWidth="1"/>
    <col min="5890" max="5890" width="22.73046875" style="10" customWidth="1"/>
    <col min="5891" max="5897" width="8.86328125" style="10"/>
    <col min="5898" max="5899" width="11.1328125" style="10" customWidth="1"/>
    <col min="5900" max="6144" width="8.86328125" style="10"/>
    <col min="6145" max="6145" width="5.73046875" style="10" customWidth="1"/>
    <col min="6146" max="6146" width="22.73046875" style="10" customWidth="1"/>
    <col min="6147" max="6153" width="8.86328125" style="10"/>
    <col min="6154" max="6155" width="11.1328125" style="10" customWidth="1"/>
    <col min="6156" max="6400" width="8.86328125" style="10"/>
    <col min="6401" max="6401" width="5.73046875" style="10" customWidth="1"/>
    <col min="6402" max="6402" width="22.73046875" style="10" customWidth="1"/>
    <col min="6403" max="6409" width="8.86328125" style="10"/>
    <col min="6410" max="6411" width="11.1328125" style="10" customWidth="1"/>
    <col min="6412" max="6656" width="8.86328125" style="10"/>
    <col min="6657" max="6657" width="5.73046875" style="10" customWidth="1"/>
    <col min="6658" max="6658" width="22.73046875" style="10" customWidth="1"/>
    <col min="6659" max="6665" width="8.86328125" style="10"/>
    <col min="6666" max="6667" width="11.1328125" style="10" customWidth="1"/>
    <col min="6668" max="6912" width="8.86328125" style="10"/>
    <col min="6913" max="6913" width="5.73046875" style="10" customWidth="1"/>
    <col min="6914" max="6914" width="22.73046875" style="10" customWidth="1"/>
    <col min="6915" max="6921" width="8.86328125" style="10"/>
    <col min="6922" max="6923" width="11.1328125" style="10" customWidth="1"/>
    <col min="6924" max="7168" width="8.86328125" style="10"/>
    <col min="7169" max="7169" width="5.73046875" style="10" customWidth="1"/>
    <col min="7170" max="7170" width="22.73046875" style="10" customWidth="1"/>
    <col min="7171" max="7177" width="8.86328125" style="10"/>
    <col min="7178" max="7179" width="11.1328125" style="10" customWidth="1"/>
    <col min="7180" max="7424" width="8.86328125" style="10"/>
    <col min="7425" max="7425" width="5.73046875" style="10" customWidth="1"/>
    <col min="7426" max="7426" width="22.73046875" style="10" customWidth="1"/>
    <col min="7427" max="7433" width="8.86328125" style="10"/>
    <col min="7434" max="7435" width="11.1328125" style="10" customWidth="1"/>
    <col min="7436" max="7680" width="8.86328125" style="10"/>
    <col min="7681" max="7681" width="5.73046875" style="10" customWidth="1"/>
    <col min="7682" max="7682" width="22.73046875" style="10" customWidth="1"/>
    <col min="7683" max="7689" width="8.86328125" style="10"/>
    <col min="7690" max="7691" width="11.1328125" style="10" customWidth="1"/>
    <col min="7692" max="7936" width="8.86328125" style="10"/>
    <col min="7937" max="7937" width="5.73046875" style="10" customWidth="1"/>
    <col min="7938" max="7938" width="22.73046875" style="10" customWidth="1"/>
    <col min="7939" max="7945" width="8.86328125" style="10"/>
    <col min="7946" max="7947" width="11.1328125" style="10" customWidth="1"/>
    <col min="7948" max="8192" width="8.86328125" style="10"/>
    <col min="8193" max="8193" width="5.73046875" style="10" customWidth="1"/>
    <col min="8194" max="8194" width="22.73046875" style="10" customWidth="1"/>
    <col min="8195" max="8201" width="8.86328125" style="10"/>
    <col min="8202" max="8203" width="11.1328125" style="10" customWidth="1"/>
    <col min="8204" max="8448" width="8.86328125" style="10"/>
    <col min="8449" max="8449" width="5.73046875" style="10" customWidth="1"/>
    <col min="8450" max="8450" width="22.73046875" style="10" customWidth="1"/>
    <col min="8451" max="8457" width="8.86328125" style="10"/>
    <col min="8458" max="8459" width="11.1328125" style="10" customWidth="1"/>
    <col min="8460" max="8704" width="8.86328125" style="10"/>
    <col min="8705" max="8705" width="5.73046875" style="10" customWidth="1"/>
    <col min="8706" max="8706" width="22.73046875" style="10" customWidth="1"/>
    <col min="8707" max="8713" width="8.86328125" style="10"/>
    <col min="8714" max="8715" width="11.1328125" style="10" customWidth="1"/>
    <col min="8716" max="8960" width="8.86328125" style="10"/>
    <col min="8961" max="8961" width="5.73046875" style="10" customWidth="1"/>
    <col min="8962" max="8962" width="22.73046875" style="10" customWidth="1"/>
    <col min="8963" max="8969" width="8.86328125" style="10"/>
    <col min="8970" max="8971" width="11.1328125" style="10" customWidth="1"/>
    <col min="8972" max="9216" width="8.86328125" style="10"/>
    <col min="9217" max="9217" width="5.73046875" style="10" customWidth="1"/>
    <col min="9218" max="9218" width="22.73046875" style="10" customWidth="1"/>
    <col min="9219" max="9225" width="8.86328125" style="10"/>
    <col min="9226" max="9227" width="11.1328125" style="10" customWidth="1"/>
    <col min="9228" max="9472" width="8.86328125" style="10"/>
    <col min="9473" max="9473" width="5.73046875" style="10" customWidth="1"/>
    <col min="9474" max="9474" width="22.73046875" style="10" customWidth="1"/>
    <col min="9475" max="9481" width="8.86328125" style="10"/>
    <col min="9482" max="9483" width="11.1328125" style="10" customWidth="1"/>
    <col min="9484" max="9728" width="8.86328125" style="10"/>
    <col min="9729" max="9729" width="5.73046875" style="10" customWidth="1"/>
    <col min="9730" max="9730" width="22.73046875" style="10" customWidth="1"/>
    <col min="9731" max="9737" width="8.86328125" style="10"/>
    <col min="9738" max="9739" width="11.1328125" style="10" customWidth="1"/>
    <col min="9740" max="9984" width="8.86328125" style="10"/>
    <col min="9985" max="9985" width="5.73046875" style="10" customWidth="1"/>
    <col min="9986" max="9986" width="22.73046875" style="10" customWidth="1"/>
    <col min="9987" max="9993" width="8.86328125" style="10"/>
    <col min="9994" max="9995" width="11.1328125" style="10" customWidth="1"/>
    <col min="9996" max="10240" width="8.86328125" style="10"/>
    <col min="10241" max="10241" width="5.73046875" style="10" customWidth="1"/>
    <col min="10242" max="10242" width="22.73046875" style="10" customWidth="1"/>
    <col min="10243" max="10249" width="8.86328125" style="10"/>
    <col min="10250" max="10251" width="11.1328125" style="10" customWidth="1"/>
    <col min="10252" max="10496" width="8.86328125" style="10"/>
    <col min="10497" max="10497" width="5.73046875" style="10" customWidth="1"/>
    <col min="10498" max="10498" width="22.73046875" style="10" customWidth="1"/>
    <col min="10499" max="10505" width="8.86328125" style="10"/>
    <col min="10506" max="10507" width="11.1328125" style="10" customWidth="1"/>
    <col min="10508" max="10752" width="8.86328125" style="10"/>
    <col min="10753" max="10753" width="5.73046875" style="10" customWidth="1"/>
    <col min="10754" max="10754" width="22.73046875" style="10" customWidth="1"/>
    <col min="10755" max="10761" width="8.86328125" style="10"/>
    <col min="10762" max="10763" width="11.1328125" style="10" customWidth="1"/>
    <col min="10764" max="11008" width="8.86328125" style="10"/>
    <col min="11009" max="11009" width="5.73046875" style="10" customWidth="1"/>
    <col min="11010" max="11010" width="22.73046875" style="10" customWidth="1"/>
    <col min="11011" max="11017" width="8.86328125" style="10"/>
    <col min="11018" max="11019" width="11.1328125" style="10" customWidth="1"/>
    <col min="11020" max="11264" width="8.86328125" style="10"/>
    <col min="11265" max="11265" width="5.73046875" style="10" customWidth="1"/>
    <col min="11266" max="11266" width="22.73046875" style="10" customWidth="1"/>
    <col min="11267" max="11273" width="8.86328125" style="10"/>
    <col min="11274" max="11275" width="11.1328125" style="10" customWidth="1"/>
    <col min="11276" max="11520" width="8.86328125" style="10"/>
    <col min="11521" max="11521" width="5.73046875" style="10" customWidth="1"/>
    <col min="11522" max="11522" width="22.73046875" style="10" customWidth="1"/>
    <col min="11523" max="11529" width="8.86328125" style="10"/>
    <col min="11530" max="11531" width="11.1328125" style="10" customWidth="1"/>
    <col min="11532" max="11776" width="8.86328125" style="10"/>
    <col min="11777" max="11777" width="5.73046875" style="10" customWidth="1"/>
    <col min="11778" max="11778" width="22.73046875" style="10" customWidth="1"/>
    <col min="11779" max="11785" width="8.86328125" style="10"/>
    <col min="11786" max="11787" width="11.1328125" style="10" customWidth="1"/>
    <col min="11788" max="12032" width="8.86328125" style="10"/>
    <col min="12033" max="12033" width="5.73046875" style="10" customWidth="1"/>
    <col min="12034" max="12034" width="22.73046875" style="10" customWidth="1"/>
    <col min="12035" max="12041" width="8.86328125" style="10"/>
    <col min="12042" max="12043" width="11.1328125" style="10" customWidth="1"/>
    <col min="12044" max="12288" width="8.86328125" style="10"/>
    <col min="12289" max="12289" width="5.73046875" style="10" customWidth="1"/>
    <col min="12290" max="12290" width="22.73046875" style="10" customWidth="1"/>
    <col min="12291" max="12297" width="8.86328125" style="10"/>
    <col min="12298" max="12299" width="11.1328125" style="10" customWidth="1"/>
    <col min="12300" max="12544" width="8.86328125" style="10"/>
    <col min="12545" max="12545" width="5.73046875" style="10" customWidth="1"/>
    <col min="12546" max="12546" width="22.73046875" style="10" customWidth="1"/>
    <col min="12547" max="12553" width="8.86328125" style="10"/>
    <col min="12554" max="12555" width="11.1328125" style="10" customWidth="1"/>
    <col min="12556" max="12800" width="8.86328125" style="10"/>
    <col min="12801" max="12801" width="5.73046875" style="10" customWidth="1"/>
    <col min="12802" max="12802" width="22.73046875" style="10" customWidth="1"/>
    <col min="12803" max="12809" width="8.86328125" style="10"/>
    <col min="12810" max="12811" width="11.1328125" style="10" customWidth="1"/>
    <col min="12812" max="13056" width="8.86328125" style="10"/>
    <col min="13057" max="13057" width="5.73046875" style="10" customWidth="1"/>
    <col min="13058" max="13058" width="22.73046875" style="10" customWidth="1"/>
    <col min="13059" max="13065" width="8.86328125" style="10"/>
    <col min="13066" max="13067" width="11.1328125" style="10" customWidth="1"/>
    <col min="13068" max="13312" width="8.86328125" style="10"/>
    <col min="13313" max="13313" width="5.73046875" style="10" customWidth="1"/>
    <col min="13314" max="13314" width="22.73046875" style="10" customWidth="1"/>
    <col min="13315" max="13321" width="8.86328125" style="10"/>
    <col min="13322" max="13323" width="11.1328125" style="10" customWidth="1"/>
    <col min="13324" max="13568" width="8.86328125" style="10"/>
    <col min="13569" max="13569" width="5.73046875" style="10" customWidth="1"/>
    <col min="13570" max="13570" width="22.73046875" style="10" customWidth="1"/>
    <col min="13571" max="13577" width="8.86328125" style="10"/>
    <col min="13578" max="13579" width="11.1328125" style="10" customWidth="1"/>
    <col min="13580" max="13824" width="8.86328125" style="10"/>
    <col min="13825" max="13825" width="5.73046875" style="10" customWidth="1"/>
    <col min="13826" max="13826" width="22.73046875" style="10" customWidth="1"/>
    <col min="13827" max="13833" width="8.86328125" style="10"/>
    <col min="13834" max="13835" width="11.1328125" style="10" customWidth="1"/>
    <col min="13836" max="14080" width="8.86328125" style="10"/>
    <col min="14081" max="14081" width="5.73046875" style="10" customWidth="1"/>
    <col min="14082" max="14082" width="22.73046875" style="10" customWidth="1"/>
    <col min="14083" max="14089" width="8.86328125" style="10"/>
    <col min="14090" max="14091" width="11.1328125" style="10" customWidth="1"/>
    <col min="14092" max="14336" width="8.86328125" style="10"/>
    <col min="14337" max="14337" width="5.73046875" style="10" customWidth="1"/>
    <col min="14338" max="14338" width="22.73046875" style="10" customWidth="1"/>
    <col min="14339" max="14345" width="8.86328125" style="10"/>
    <col min="14346" max="14347" width="11.1328125" style="10" customWidth="1"/>
    <col min="14348" max="14592" width="8.86328125" style="10"/>
    <col min="14593" max="14593" width="5.73046875" style="10" customWidth="1"/>
    <col min="14594" max="14594" width="22.73046875" style="10" customWidth="1"/>
    <col min="14595" max="14601" width="8.86328125" style="10"/>
    <col min="14602" max="14603" width="11.1328125" style="10" customWidth="1"/>
    <col min="14604" max="14848" width="8.86328125" style="10"/>
    <col min="14849" max="14849" width="5.73046875" style="10" customWidth="1"/>
    <col min="14850" max="14850" width="22.73046875" style="10" customWidth="1"/>
    <col min="14851" max="14857" width="8.86328125" style="10"/>
    <col min="14858" max="14859" width="11.1328125" style="10" customWidth="1"/>
    <col min="14860" max="15104" width="8.86328125" style="10"/>
    <col min="15105" max="15105" width="5.73046875" style="10" customWidth="1"/>
    <col min="15106" max="15106" width="22.73046875" style="10" customWidth="1"/>
    <col min="15107" max="15113" width="8.86328125" style="10"/>
    <col min="15114" max="15115" width="11.1328125" style="10" customWidth="1"/>
    <col min="15116" max="15360" width="8.86328125" style="10"/>
    <col min="15361" max="15361" width="5.73046875" style="10" customWidth="1"/>
    <col min="15362" max="15362" width="22.73046875" style="10" customWidth="1"/>
    <col min="15363" max="15369" width="8.86328125" style="10"/>
    <col min="15370" max="15371" width="11.1328125" style="10" customWidth="1"/>
    <col min="15372" max="15616" width="8.86328125" style="10"/>
    <col min="15617" max="15617" width="5.73046875" style="10" customWidth="1"/>
    <col min="15618" max="15618" width="22.73046875" style="10" customWidth="1"/>
    <col min="15619" max="15625" width="8.86328125" style="10"/>
    <col min="15626" max="15627" width="11.1328125" style="10" customWidth="1"/>
    <col min="15628" max="15872" width="8.86328125" style="10"/>
    <col min="15873" max="15873" width="5.73046875" style="10" customWidth="1"/>
    <col min="15874" max="15874" width="22.73046875" style="10" customWidth="1"/>
    <col min="15875" max="15881" width="8.86328125" style="10"/>
    <col min="15882" max="15883" width="11.1328125" style="10" customWidth="1"/>
    <col min="15884" max="16128" width="8.86328125" style="10"/>
    <col min="16129" max="16129" width="5.73046875" style="10" customWidth="1"/>
    <col min="16130" max="16130" width="22.73046875" style="10" customWidth="1"/>
    <col min="16131" max="16137" width="8.86328125" style="10"/>
    <col min="16138" max="16139" width="11.1328125" style="10" customWidth="1"/>
    <col min="16140" max="16384" width="8.86328125" style="10"/>
  </cols>
  <sheetData>
    <row r="1" spans="1:26" ht="13.5" x14ac:dyDescent="0.35">
      <c r="A1" s="65"/>
      <c r="B1" s="65"/>
      <c r="C1" s="65"/>
      <c r="D1" s="65"/>
      <c r="E1" s="9"/>
      <c r="F1" s="9"/>
      <c r="G1" s="9"/>
      <c r="H1" s="66" t="s">
        <v>334</v>
      </c>
      <c r="I1" s="66"/>
      <c r="J1" s="66"/>
      <c r="K1" s="66"/>
      <c r="L1" s="66"/>
    </row>
    <row r="2" spans="1:26" ht="13.5" x14ac:dyDescent="0.35">
      <c r="A2" s="9"/>
      <c r="B2" s="9"/>
      <c r="C2" s="9"/>
      <c r="D2" s="9"/>
      <c r="E2" s="9"/>
      <c r="F2" s="9"/>
      <c r="G2" s="9"/>
      <c r="H2" s="66" t="s">
        <v>319</v>
      </c>
      <c r="I2" s="66"/>
      <c r="J2" s="66"/>
      <c r="K2" s="66"/>
      <c r="L2" s="66"/>
    </row>
    <row r="3" spans="1:26" ht="13.5" x14ac:dyDescent="0.35">
      <c r="A3" s="9"/>
      <c r="B3" s="9"/>
      <c r="C3" s="9"/>
      <c r="D3" s="9"/>
      <c r="E3" s="9"/>
      <c r="F3" s="9"/>
      <c r="G3" s="9"/>
      <c r="H3" s="66" t="s">
        <v>320</v>
      </c>
      <c r="I3" s="66"/>
      <c r="J3" s="66"/>
      <c r="K3" s="66"/>
      <c r="L3" s="66"/>
    </row>
    <row r="4" spans="1:26" ht="13.5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67" t="s">
        <v>335</v>
      </c>
      <c r="L4" s="68"/>
    </row>
    <row r="5" spans="1:26" ht="13.5" x14ac:dyDescent="0.35">
      <c r="A5" s="9"/>
      <c r="B5" s="9"/>
      <c r="C5" s="9"/>
      <c r="D5" s="9"/>
      <c r="E5" s="9"/>
      <c r="F5" s="9"/>
      <c r="G5" s="9"/>
      <c r="H5" s="9"/>
      <c r="I5" s="69" t="s">
        <v>322</v>
      </c>
      <c r="J5" s="69"/>
      <c r="K5" s="67">
        <v>322001</v>
      </c>
      <c r="L5" s="68"/>
    </row>
    <row r="6" spans="1:26" ht="96.6" customHeight="1" x14ac:dyDescent="0.35">
      <c r="A6" s="73" t="s">
        <v>336</v>
      </c>
      <c r="B6" s="73"/>
      <c r="C6" s="74"/>
      <c r="D6" s="74"/>
      <c r="E6" s="74"/>
      <c r="F6" s="74"/>
      <c r="G6" s="74"/>
      <c r="H6" s="74"/>
      <c r="I6" s="74"/>
      <c r="J6" s="11" t="s">
        <v>323</v>
      </c>
      <c r="K6" s="109" t="s">
        <v>357</v>
      </c>
      <c r="L6" s="110"/>
      <c r="N6" s="26"/>
      <c r="O6" s="26"/>
      <c r="P6" s="111"/>
      <c r="Q6" s="111"/>
      <c r="R6" s="26"/>
      <c r="S6" s="26"/>
      <c r="T6" s="26"/>
      <c r="U6" s="26"/>
      <c r="V6" s="26"/>
      <c r="W6" s="26"/>
      <c r="X6" s="26"/>
      <c r="Y6" s="26"/>
      <c r="Z6" s="26"/>
    </row>
    <row r="7" spans="1:26" ht="13.5" x14ac:dyDescent="0.35">
      <c r="A7" s="9"/>
      <c r="B7" s="9"/>
      <c r="C7" s="72" t="s">
        <v>324</v>
      </c>
      <c r="D7" s="72"/>
      <c r="E7" s="72"/>
      <c r="F7" s="72"/>
      <c r="G7" s="72"/>
      <c r="H7" s="72"/>
      <c r="I7" s="72"/>
      <c r="J7" s="9"/>
      <c r="K7" s="12"/>
      <c r="L7" s="13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86.25" customHeight="1" x14ac:dyDescent="0.35">
      <c r="A8" s="73" t="s">
        <v>337</v>
      </c>
      <c r="B8" s="73"/>
      <c r="C8" s="112"/>
      <c r="D8" s="112"/>
      <c r="E8" s="112"/>
      <c r="F8" s="112"/>
      <c r="G8" s="112"/>
      <c r="H8" s="112"/>
      <c r="I8" s="112"/>
      <c r="J8" s="14" t="s">
        <v>323</v>
      </c>
      <c r="K8" s="83" t="s">
        <v>357</v>
      </c>
      <c r="L8" s="84"/>
      <c r="N8" s="26"/>
      <c r="O8" s="107"/>
      <c r="P8" s="107"/>
      <c r="Q8" s="107"/>
      <c r="R8" s="107"/>
      <c r="S8" s="107"/>
      <c r="T8" s="107"/>
      <c r="U8" s="107"/>
      <c r="V8" s="27"/>
      <c r="W8" s="108"/>
      <c r="X8" s="108"/>
      <c r="Y8" s="26"/>
      <c r="Z8" s="26"/>
    </row>
    <row r="9" spans="1:26" ht="13.5" x14ac:dyDescent="0.35">
      <c r="A9" s="9"/>
      <c r="B9" s="9"/>
      <c r="C9" s="72" t="s">
        <v>324</v>
      </c>
      <c r="D9" s="72"/>
      <c r="E9" s="72"/>
      <c r="F9" s="72"/>
      <c r="G9" s="72"/>
      <c r="H9" s="72"/>
      <c r="I9" s="72"/>
      <c r="J9" s="15"/>
      <c r="K9" s="16"/>
      <c r="L9" s="17"/>
    </row>
    <row r="10" spans="1:26" ht="96.75" customHeight="1" x14ac:dyDescent="0.35">
      <c r="A10" s="73" t="s">
        <v>338</v>
      </c>
      <c r="B10" s="73"/>
      <c r="C10" s="74"/>
      <c r="D10" s="74"/>
      <c r="E10" s="74"/>
      <c r="F10" s="74"/>
      <c r="G10" s="74"/>
      <c r="H10" s="74"/>
      <c r="I10" s="74"/>
      <c r="J10" s="14" t="s">
        <v>323</v>
      </c>
      <c r="K10" s="75"/>
      <c r="L10" s="76"/>
    </row>
    <row r="11" spans="1:26" ht="13.5" x14ac:dyDescent="0.35">
      <c r="A11" s="9"/>
      <c r="B11" s="9"/>
      <c r="C11" s="72" t="s">
        <v>324</v>
      </c>
      <c r="D11" s="72"/>
      <c r="E11" s="72"/>
      <c r="F11" s="72"/>
      <c r="G11" s="72"/>
      <c r="H11" s="72"/>
      <c r="I11" s="72"/>
      <c r="J11" s="9"/>
      <c r="K11" s="12"/>
      <c r="L11" s="13"/>
    </row>
    <row r="12" spans="1:26" ht="81.75" customHeight="1" x14ac:dyDescent="0.35">
      <c r="A12" s="73" t="s">
        <v>339</v>
      </c>
      <c r="B12" s="73"/>
      <c r="C12" s="77"/>
      <c r="D12" s="78"/>
      <c r="E12" s="78"/>
      <c r="F12" s="78"/>
      <c r="G12" s="78"/>
      <c r="H12" s="78"/>
      <c r="I12" s="78"/>
      <c r="J12" s="11" t="s">
        <v>323</v>
      </c>
      <c r="K12" s="79"/>
      <c r="L12" s="80"/>
    </row>
    <row r="13" spans="1:26" ht="13.5" x14ac:dyDescent="0.35">
      <c r="A13" s="9"/>
      <c r="B13" s="9"/>
      <c r="C13" s="70" t="s">
        <v>326</v>
      </c>
      <c r="D13" s="70"/>
      <c r="E13" s="70"/>
      <c r="F13" s="70"/>
      <c r="G13" s="70"/>
      <c r="H13" s="69" t="s">
        <v>340</v>
      </c>
      <c r="I13" s="69"/>
      <c r="J13" s="71"/>
      <c r="K13" s="67"/>
      <c r="L13" s="68"/>
    </row>
    <row r="14" spans="1:26" ht="13.5" x14ac:dyDescent="0.35">
      <c r="A14" s="9"/>
      <c r="B14" s="9"/>
      <c r="C14" s="9"/>
      <c r="D14" s="9"/>
      <c r="E14" s="69" t="s">
        <v>341</v>
      </c>
      <c r="F14" s="69"/>
      <c r="G14" s="69"/>
      <c r="H14" s="69"/>
      <c r="I14" s="81" t="s">
        <v>327</v>
      </c>
      <c r="J14" s="82"/>
      <c r="K14" s="83" t="s">
        <v>358</v>
      </c>
      <c r="L14" s="84"/>
    </row>
    <row r="15" spans="1:26" ht="13.5" x14ac:dyDescent="0.35">
      <c r="A15" s="9"/>
      <c r="B15" s="9"/>
      <c r="C15" s="9"/>
      <c r="D15" s="9"/>
      <c r="E15" s="9"/>
      <c r="F15" s="9"/>
      <c r="G15" s="9"/>
      <c r="H15" s="9"/>
      <c r="I15" s="92" t="s">
        <v>328</v>
      </c>
      <c r="J15" s="93"/>
      <c r="K15" s="94"/>
      <c r="L15" s="95"/>
    </row>
    <row r="16" spans="1:26" ht="13.5" x14ac:dyDescent="0.35">
      <c r="A16" s="9"/>
      <c r="B16" s="9"/>
      <c r="C16" s="9"/>
      <c r="D16" s="9"/>
      <c r="E16" s="9"/>
      <c r="F16" s="9"/>
      <c r="G16" s="9"/>
      <c r="H16" s="9"/>
      <c r="I16" s="82" t="s">
        <v>342</v>
      </c>
      <c r="J16" s="82"/>
      <c r="K16" s="96"/>
      <c r="L16" s="97"/>
    </row>
    <row r="17" spans="1:12" ht="13.5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3.5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3.5" x14ac:dyDescent="0.35">
      <c r="A19" s="9"/>
      <c r="B19" s="9"/>
      <c r="C19" s="98" t="s">
        <v>329</v>
      </c>
      <c r="D19" s="99"/>
      <c r="E19" s="98" t="s">
        <v>330</v>
      </c>
      <c r="F19" s="102"/>
      <c r="G19" s="9"/>
      <c r="H19" s="9"/>
      <c r="I19" s="98" t="s">
        <v>331</v>
      </c>
      <c r="J19" s="99"/>
      <c r="K19" s="99"/>
      <c r="L19" s="102"/>
    </row>
    <row r="20" spans="1:12" ht="13.5" x14ac:dyDescent="0.35">
      <c r="A20" s="9"/>
      <c r="B20" s="9"/>
      <c r="C20" s="100"/>
      <c r="D20" s="101"/>
      <c r="E20" s="100"/>
      <c r="F20" s="103"/>
      <c r="G20" s="9"/>
      <c r="H20" s="9"/>
      <c r="I20" s="104" t="s">
        <v>332</v>
      </c>
      <c r="J20" s="105"/>
      <c r="K20" s="104" t="s">
        <v>333</v>
      </c>
      <c r="L20" s="106"/>
    </row>
    <row r="21" spans="1:12" ht="13.9" x14ac:dyDescent="0.4">
      <c r="A21" s="9"/>
      <c r="B21" s="9"/>
      <c r="C21" s="85">
        <v>1</v>
      </c>
      <c r="D21" s="86"/>
      <c r="E21" s="87"/>
      <c r="F21" s="88"/>
      <c r="G21" s="18"/>
      <c r="H21" s="18"/>
      <c r="I21" s="89"/>
      <c r="J21" s="90"/>
      <c r="K21" s="87"/>
      <c r="L21" s="88"/>
    </row>
    <row r="22" spans="1:12" ht="13.5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3.5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7.649999999999999" x14ac:dyDescent="0.5">
      <c r="A24" s="91" t="s">
        <v>343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1:12" ht="17.649999999999999" x14ac:dyDescent="0.5">
      <c r="A25" s="91" t="s">
        <v>344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1:12" ht="13.5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13.9" thickBot="1" x14ac:dyDescent="0.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13.9" thickBot="1" x14ac:dyDescent="0.4">
      <c r="A28" s="55" t="s">
        <v>318</v>
      </c>
      <c r="B28" s="57" t="s">
        <v>345</v>
      </c>
      <c r="C28" s="57"/>
      <c r="D28" s="57"/>
      <c r="E28" s="57"/>
      <c r="F28" s="55" t="s">
        <v>321</v>
      </c>
      <c r="G28" s="59" t="s">
        <v>346</v>
      </c>
      <c r="H28" s="59"/>
      <c r="I28" s="59"/>
      <c r="J28" s="59"/>
      <c r="K28" s="59"/>
      <c r="L28" s="60"/>
    </row>
    <row r="29" spans="1:12" x14ac:dyDescent="0.35">
      <c r="A29" s="56"/>
      <c r="B29" s="58"/>
      <c r="C29" s="58"/>
      <c r="D29" s="58"/>
      <c r="E29" s="58"/>
      <c r="F29" s="56"/>
      <c r="G29" s="61" t="s">
        <v>347</v>
      </c>
      <c r="H29" s="62"/>
      <c r="I29" s="61" t="s">
        <v>348</v>
      </c>
      <c r="J29" s="62"/>
      <c r="K29" s="61" t="s">
        <v>349</v>
      </c>
      <c r="L29" s="62"/>
    </row>
    <row r="30" spans="1:12" x14ac:dyDescent="0.35">
      <c r="A30" s="56"/>
      <c r="B30" s="58"/>
      <c r="C30" s="58"/>
      <c r="D30" s="58"/>
      <c r="E30" s="58"/>
      <c r="F30" s="56"/>
      <c r="G30" s="63"/>
      <c r="H30" s="64"/>
      <c r="I30" s="63"/>
      <c r="J30" s="64"/>
      <c r="K30" s="63"/>
      <c r="L30" s="64"/>
    </row>
    <row r="31" spans="1:12" x14ac:dyDescent="0.35">
      <c r="A31" s="56"/>
      <c r="B31" s="58"/>
      <c r="C31" s="58"/>
      <c r="D31" s="58"/>
      <c r="E31" s="58"/>
      <c r="F31" s="56"/>
      <c r="G31" s="63"/>
      <c r="H31" s="64"/>
      <c r="I31" s="63"/>
      <c r="J31" s="64"/>
      <c r="K31" s="63"/>
      <c r="L31" s="64"/>
    </row>
    <row r="32" spans="1:12" ht="13.15" thickBot="1" x14ac:dyDescent="0.4">
      <c r="A32" s="56"/>
      <c r="B32" s="58"/>
      <c r="C32" s="58"/>
      <c r="D32" s="58"/>
      <c r="E32" s="58"/>
      <c r="F32" s="56"/>
      <c r="G32" s="63"/>
      <c r="H32" s="64"/>
      <c r="I32" s="63"/>
      <c r="J32" s="64"/>
      <c r="K32" s="63"/>
      <c r="L32" s="64"/>
    </row>
    <row r="33" spans="1:18" ht="13.9" thickBot="1" x14ac:dyDescent="0.4">
      <c r="A33" s="19">
        <v>1</v>
      </c>
      <c r="B33" s="51">
        <v>2</v>
      </c>
      <c r="C33" s="51"/>
      <c r="D33" s="51"/>
      <c r="E33" s="51"/>
      <c r="F33" s="19">
        <v>3</v>
      </c>
      <c r="G33" s="52">
        <v>4</v>
      </c>
      <c r="H33" s="53"/>
      <c r="I33" s="52">
        <v>5</v>
      </c>
      <c r="J33" s="53"/>
      <c r="K33" s="52">
        <v>6</v>
      </c>
      <c r="L33" s="53"/>
    </row>
    <row r="34" spans="1:18" ht="16.5" customHeight="1" x14ac:dyDescent="0.4">
      <c r="A34" s="20"/>
      <c r="B34" s="54" t="s">
        <v>350</v>
      </c>
      <c r="C34" s="54"/>
      <c r="D34" s="54"/>
      <c r="E34" s="54"/>
      <c r="F34" s="20"/>
      <c r="G34" s="28">
        <v>9578672.2400000002</v>
      </c>
      <c r="H34" s="28"/>
      <c r="I34" s="28">
        <v>9578672.2400000002</v>
      </c>
      <c r="J34" s="28"/>
      <c r="K34" s="28">
        <v>9578672.2400000002</v>
      </c>
      <c r="L34" s="28"/>
    </row>
    <row r="35" spans="1:18" ht="16.5" customHeight="1" x14ac:dyDescent="0.35">
      <c r="A35" s="21"/>
      <c r="B35" s="46" t="s">
        <v>351</v>
      </c>
      <c r="C35" s="46"/>
      <c r="D35" s="46"/>
      <c r="E35" s="46"/>
      <c r="F35" s="21"/>
      <c r="G35" s="44"/>
      <c r="H35" s="45"/>
      <c r="I35" s="44"/>
      <c r="J35" s="45"/>
      <c r="K35" s="44"/>
      <c r="L35" s="45"/>
    </row>
    <row r="36" spans="1:18" ht="35.25" customHeight="1" x14ac:dyDescent="0.4">
      <c r="A36" s="21">
        <v>1</v>
      </c>
      <c r="B36" s="46" t="s">
        <v>360</v>
      </c>
      <c r="C36" s="46"/>
      <c r="D36" s="46"/>
      <c r="E36" s="46"/>
      <c r="F36" s="21"/>
      <c r="G36" s="28">
        <v>9578672.2400000002</v>
      </c>
      <c r="H36" s="28"/>
      <c r="I36" s="49">
        <f t="shared" ref="I36:I39" si="0">G36</f>
        <v>9578672.2400000002</v>
      </c>
      <c r="J36" s="50"/>
      <c r="K36" s="49">
        <f t="shared" ref="K36:K39" si="1">I36</f>
        <v>9578672.2400000002</v>
      </c>
      <c r="L36" s="50"/>
    </row>
    <row r="37" spans="1:18" ht="10.9" hidden="1" customHeight="1" x14ac:dyDescent="0.35">
      <c r="A37" s="21"/>
      <c r="B37" s="46"/>
      <c r="C37" s="46"/>
      <c r="D37" s="46"/>
      <c r="E37" s="46"/>
      <c r="F37" s="21"/>
      <c r="G37" s="47"/>
      <c r="H37" s="48"/>
      <c r="I37" s="47"/>
      <c r="J37" s="48"/>
      <c r="K37" s="47"/>
      <c r="L37" s="48"/>
    </row>
    <row r="38" spans="1:18" ht="35.25" hidden="1" customHeight="1" x14ac:dyDescent="0.35">
      <c r="A38" s="21"/>
      <c r="B38" s="46"/>
      <c r="C38" s="46"/>
      <c r="D38" s="46"/>
      <c r="E38" s="46"/>
      <c r="F38" s="21"/>
      <c r="G38" s="47"/>
      <c r="H38" s="48"/>
      <c r="I38" s="47">
        <f t="shared" si="0"/>
        <v>0</v>
      </c>
      <c r="J38" s="48"/>
      <c r="K38" s="47">
        <f t="shared" si="1"/>
        <v>0</v>
      </c>
      <c r="L38" s="48"/>
    </row>
    <row r="39" spans="1:18" ht="35.25" hidden="1" customHeight="1" x14ac:dyDescent="0.35">
      <c r="A39" s="21"/>
      <c r="B39" s="46"/>
      <c r="C39" s="46"/>
      <c r="D39" s="46"/>
      <c r="E39" s="46"/>
      <c r="F39" s="21"/>
      <c r="G39" s="47"/>
      <c r="H39" s="48"/>
      <c r="I39" s="47">
        <f t="shared" si="0"/>
        <v>0</v>
      </c>
      <c r="J39" s="48"/>
      <c r="K39" s="47">
        <f t="shared" si="1"/>
        <v>0</v>
      </c>
      <c r="L39" s="48"/>
    </row>
    <row r="40" spans="1:18" ht="16.5" hidden="1" customHeight="1" x14ac:dyDescent="0.35">
      <c r="A40" s="21"/>
      <c r="B40" s="43"/>
      <c r="C40" s="43"/>
      <c r="D40" s="43"/>
      <c r="E40" s="43"/>
      <c r="F40" s="21"/>
      <c r="G40" s="44"/>
      <c r="H40" s="45"/>
      <c r="I40" s="44"/>
      <c r="J40" s="45"/>
      <c r="K40" s="44"/>
      <c r="L40" s="45"/>
    </row>
    <row r="41" spans="1:18" ht="16.5" hidden="1" customHeight="1" x14ac:dyDescent="0.35">
      <c r="A41" s="21"/>
      <c r="B41" s="43"/>
      <c r="C41" s="43"/>
      <c r="D41" s="43"/>
      <c r="E41" s="43"/>
      <c r="F41" s="21"/>
      <c r="G41" s="44"/>
      <c r="H41" s="45"/>
      <c r="I41" s="44"/>
      <c r="J41" s="45"/>
      <c r="K41" s="44"/>
      <c r="L41" s="45"/>
    </row>
    <row r="42" spans="1:18" ht="7.5" customHeight="1" thickBot="1" x14ac:dyDescent="0.4">
      <c r="A42" s="22"/>
      <c r="B42" s="37"/>
      <c r="C42" s="37"/>
      <c r="D42" s="37"/>
      <c r="E42" s="37"/>
      <c r="F42" s="22"/>
      <c r="G42" s="38"/>
      <c r="H42" s="39"/>
      <c r="I42" s="38"/>
      <c r="J42" s="39"/>
      <c r="K42" s="38"/>
      <c r="L42" s="39"/>
    </row>
    <row r="43" spans="1:18" ht="13.9" x14ac:dyDescent="0.4">
      <c r="A43" s="40" t="s">
        <v>157</v>
      </c>
      <c r="B43" s="40"/>
      <c r="C43" s="40"/>
      <c r="D43" s="40"/>
      <c r="E43" s="40"/>
      <c r="F43" s="40"/>
      <c r="G43" s="40"/>
      <c r="H43" s="40"/>
      <c r="I43" s="40"/>
      <c r="J43" s="40"/>
      <c r="K43" s="41">
        <f>K34</f>
        <v>9578672.2400000002</v>
      </c>
      <c r="L43" s="42"/>
    </row>
    <row r="44" spans="1:18" ht="13.9" x14ac:dyDescent="0.4">
      <c r="A44" s="33" t="s">
        <v>158</v>
      </c>
      <c r="B44" s="33"/>
      <c r="C44" s="33"/>
      <c r="D44" s="33"/>
      <c r="E44" s="33"/>
      <c r="F44" s="33"/>
      <c r="G44" s="33"/>
      <c r="H44" s="33"/>
      <c r="I44" s="33"/>
      <c r="J44" s="33"/>
      <c r="K44" s="28">
        <v>1915734.45</v>
      </c>
      <c r="L44" s="28"/>
      <c r="R44" s="25"/>
    </row>
    <row r="45" spans="1:18" ht="14.25" thickBot="1" x14ac:dyDescent="0.4">
      <c r="A45" s="33" t="s">
        <v>359</v>
      </c>
      <c r="B45" s="33"/>
      <c r="C45" s="33"/>
      <c r="D45" s="33"/>
      <c r="E45" s="33"/>
      <c r="F45" s="33"/>
      <c r="G45" s="33"/>
      <c r="H45" s="33"/>
      <c r="I45" s="33"/>
      <c r="J45" s="33"/>
      <c r="K45" s="34">
        <f>K43+K44</f>
        <v>11494406.689999999</v>
      </c>
      <c r="L45" s="35"/>
    </row>
    <row r="46" spans="1:18" ht="13.5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9" spans="1:12" ht="59.45" customHeight="1" x14ac:dyDescent="0.35">
      <c r="A49" s="30" t="s">
        <v>352</v>
      </c>
      <c r="B49" s="30"/>
      <c r="C49" s="31"/>
      <c r="D49" s="36"/>
      <c r="E49" s="36"/>
      <c r="F49" s="23"/>
      <c r="G49" s="32"/>
      <c r="H49" s="32"/>
      <c r="I49" s="23"/>
      <c r="J49" s="31"/>
      <c r="K49" s="31"/>
      <c r="L49" s="31"/>
    </row>
    <row r="50" spans="1:12" ht="13.5" x14ac:dyDescent="0.35">
      <c r="A50" s="23"/>
      <c r="B50" s="23"/>
      <c r="C50" s="29" t="s">
        <v>353</v>
      </c>
      <c r="D50" s="29"/>
      <c r="E50" s="29"/>
      <c r="F50" s="23"/>
      <c r="G50" s="29" t="s">
        <v>354</v>
      </c>
      <c r="H50" s="29"/>
      <c r="I50" s="23"/>
      <c r="J50" s="29" t="s">
        <v>355</v>
      </c>
      <c r="K50" s="29"/>
      <c r="L50" s="29"/>
    </row>
    <row r="51" spans="1:12" ht="13.5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ht="13.5" x14ac:dyDescent="0.35">
      <c r="A52" s="24" t="s">
        <v>356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ht="13.5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41.45" customHeight="1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ht="13.5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ht="51" customHeight="1" x14ac:dyDescent="0.35">
      <c r="A56" s="30" t="s">
        <v>325</v>
      </c>
      <c r="B56" s="30"/>
      <c r="C56" s="31"/>
      <c r="D56" s="31"/>
      <c r="E56" s="31"/>
      <c r="F56" s="23"/>
      <c r="G56" s="32"/>
      <c r="H56" s="32"/>
      <c r="I56" s="23"/>
      <c r="J56" s="31"/>
      <c r="K56" s="31"/>
      <c r="L56" s="31"/>
    </row>
    <row r="57" spans="1:12" ht="13.5" x14ac:dyDescent="0.35">
      <c r="A57" s="23"/>
      <c r="B57" s="23"/>
      <c r="C57" s="29" t="s">
        <v>353</v>
      </c>
      <c r="D57" s="29"/>
      <c r="E57" s="29"/>
      <c r="F57" s="23"/>
      <c r="G57" s="29" t="s">
        <v>354</v>
      </c>
      <c r="H57" s="29"/>
      <c r="I57" s="23"/>
      <c r="J57" s="29" t="s">
        <v>355</v>
      </c>
      <c r="K57" s="29"/>
      <c r="L57" s="29"/>
    </row>
    <row r="58" spans="1:12" ht="13.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ht="13.5" x14ac:dyDescent="0.35">
      <c r="A59" s="24" t="s">
        <v>356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</sheetData>
  <mergeCells count="113">
    <mergeCell ref="O8:U8"/>
    <mergeCell ref="W8:X8"/>
    <mergeCell ref="K6:L6"/>
    <mergeCell ref="A6:B6"/>
    <mergeCell ref="C6:I6"/>
    <mergeCell ref="P6:Q6"/>
    <mergeCell ref="C7:I7"/>
    <mergeCell ref="A8:B8"/>
    <mergeCell ref="C8:I8"/>
    <mergeCell ref="K8:L8"/>
    <mergeCell ref="E14:H14"/>
    <mergeCell ref="I14:J14"/>
    <mergeCell ref="K14:L14"/>
    <mergeCell ref="C21:D21"/>
    <mergeCell ref="E21:F21"/>
    <mergeCell ref="I21:J21"/>
    <mergeCell ref="K21:L21"/>
    <mergeCell ref="A24:L2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A1:D1"/>
    <mergeCell ref="H1:L1"/>
    <mergeCell ref="H2:L2"/>
    <mergeCell ref="H3:L3"/>
    <mergeCell ref="K4:L4"/>
    <mergeCell ref="I5:J5"/>
    <mergeCell ref="K5:L5"/>
    <mergeCell ref="C13:G13"/>
    <mergeCell ref="H13:J13"/>
    <mergeCell ref="K13:L13"/>
    <mergeCell ref="C9:I9"/>
    <mergeCell ref="A10:B10"/>
    <mergeCell ref="C10:I10"/>
    <mergeCell ref="K10:L10"/>
    <mergeCell ref="C11:I11"/>
    <mergeCell ref="A12:B12"/>
    <mergeCell ref="C12:I12"/>
    <mergeCell ref="K12:L12"/>
    <mergeCell ref="B33:E33"/>
    <mergeCell ref="G33:H33"/>
    <mergeCell ref="I33:J33"/>
    <mergeCell ref="K33:L33"/>
    <mergeCell ref="B34:E34"/>
    <mergeCell ref="G34:H34"/>
    <mergeCell ref="I34:J34"/>
    <mergeCell ref="K34:L34"/>
    <mergeCell ref="A28:A32"/>
    <mergeCell ref="B28:E32"/>
    <mergeCell ref="F28:F32"/>
    <mergeCell ref="G28:L28"/>
    <mergeCell ref="G29:H32"/>
    <mergeCell ref="I29:J32"/>
    <mergeCell ref="K29:L32"/>
    <mergeCell ref="B36:E36"/>
    <mergeCell ref="G36:H36"/>
    <mergeCell ref="I36:J36"/>
    <mergeCell ref="K36:L36"/>
    <mergeCell ref="B37:E37"/>
    <mergeCell ref="G37:H37"/>
    <mergeCell ref="I37:J37"/>
    <mergeCell ref="K37:L37"/>
    <mergeCell ref="B35:E35"/>
    <mergeCell ref="G35:H35"/>
    <mergeCell ref="I35:J35"/>
    <mergeCell ref="K35:L35"/>
    <mergeCell ref="B40:E40"/>
    <mergeCell ref="G40:H40"/>
    <mergeCell ref="I40:J40"/>
    <mergeCell ref="K40:L40"/>
    <mergeCell ref="B41:E41"/>
    <mergeCell ref="G41:H41"/>
    <mergeCell ref="I41:J41"/>
    <mergeCell ref="K41:L41"/>
    <mergeCell ref="B38:E38"/>
    <mergeCell ref="G38:H38"/>
    <mergeCell ref="I38:J38"/>
    <mergeCell ref="K38:L38"/>
    <mergeCell ref="B39:E39"/>
    <mergeCell ref="G39:H39"/>
    <mergeCell ref="I39:J39"/>
    <mergeCell ref="K39:L39"/>
    <mergeCell ref="A44:J44"/>
    <mergeCell ref="K44:L44"/>
    <mergeCell ref="A45:J45"/>
    <mergeCell ref="K45:L45"/>
    <mergeCell ref="A49:B49"/>
    <mergeCell ref="C49:E49"/>
    <mergeCell ref="G49:H49"/>
    <mergeCell ref="J49:L49"/>
    <mergeCell ref="B42:E42"/>
    <mergeCell ref="G42:H42"/>
    <mergeCell ref="I42:J42"/>
    <mergeCell ref="K42:L42"/>
    <mergeCell ref="A43:J43"/>
    <mergeCell ref="K43:L43"/>
    <mergeCell ref="C57:E57"/>
    <mergeCell ref="G57:H57"/>
    <mergeCell ref="J57:L57"/>
    <mergeCell ref="C50:E50"/>
    <mergeCell ref="G50:H50"/>
    <mergeCell ref="J50:L50"/>
    <mergeCell ref="A56:B56"/>
    <mergeCell ref="C56:E56"/>
    <mergeCell ref="G56:H56"/>
    <mergeCell ref="J56:L56"/>
  </mergeCells>
  <pageMargins left="0.39370078740157483" right="0.19685039370078741" top="0.19685039370078741" bottom="0.19685039370078741" header="0.19685039370078741" footer="0.19685039370078741"/>
  <pageSetup paperSize="9" scale="68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2:IK140"/>
  <sheetViews>
    <sheetView topLeftCell="A22" workbookViewId="0">
      <selection activeCell="D14" sqref="D14"/>
    </sheetView>
  </sheetViews>
  <sheetFormatPr defaultColWidth="9.1328125" defaultRowHeight="12.75" x14ac:dyDescent="0.35"/>
  <cols>
    <col min="1" max="256" width="9.1328125" customWidth="1"/>
  </cols>
  <sheetData>
    <row r="12" spans="1:133" ht="13.15" x14ac:dyDescent="0.4">
      <c r="A12" s="1">
        <v>1</v>
      </c>
      <c r="B12" s="1">
        <v>135</v>
      </c>
      <c r="C12" s="1">
        <v>0</v>
      </c>
      <c r="D12" s="1">
        <f>ROW(A74)</f>
        <v>74</v>
      </c>
      <c r="E12" s="1">
        <v>0</v>
      </c>
      <c r="F12" s="1" t="s">
        <v>3</v>
      </c>
      <c r="G12" s="1" t="s">
        <v>4</v>
      </c>
      <c r="H12" s="1" t="s">
        <v>5</v>
      </c>
      <c r="I12" s="1">
        <v>0</v>
      </c>
      <c r="J12" s="1" t="s">
        <v>5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5</v>
      </c>
      <c r="V12" s="1">
        <v>0</v>
      </c>
      <c r="W12" s="1" t="s">
        <v>5</v>
      </c>
      <c r="X12" s="1" t="s">
        <v>5</v>
      </c>
      <c r="Y12" s="1" t="s">
        <v>5</v>
      </c>
      <c r="Z12" s="1" t="s">
        <v>5</v>
      </c>
      <c r="AA12" s="1" t="s">
        <v>5</v>
      </c>
      <c r="AB12" s="1" t="s">
        <v>5</v>
      </c>
      <c r="AC12" s="1" t="s">
        <v>5</v>
      </c>
      <c r="AD12" s="1" t="s">
        <v>5</v>
      </c>
      <c r="AE12" s="1" t="s">
        <v>5</v>
      </c>
      <c r="AF12" s="1" t="s">
        <v>5</v>
      </c>
      <c r="AG12" s="1" t="s">
        <v>5</v>
      </c>
      <c r="AH12" s="1" t="s">
        <v>5</v>
      </c>
      <c r="AI12" s="1" t="s">
        <v>5</v>
      </c>
      <c r="AJ12" s="1" t="s">
        <v>5</v>
      </c>
      <c r="AK12" s="1"/>
      <c r="AL12" s="1" t="s">
        <v>5</v>
      </c>
      <c r="AM12" s="1" t="s">
        <v>5</v>
      </c>
      <c r="AN12" s="1" t="s">
        <v>5</v>
      </c>
      <c r="AO12" s="1"/>
      <c r="AP12" s="1" t="s">
        <v>5</v>
      </c>
      <c r="AQ12" s="1" t="s">
        <v>5</v>
      </c>
      <c r="AR12" s="1" t="s">
        <v>5</v>
      </c>
      <c r="AS12" s="1"/>
      <c r="AT12" s="1"/>
      <c r="AU12" s="1"/>
      <c r="AV12" s="1"/>
      <c r="AW12" s="1"/>
      <c r="AX12" s="1" t="s">
        <v>5</v>
      </c>
      <c r="AY12" s="1" t="s">
        <v>5</v>
      </c>
      <c r="AZ12" s="1" t="s">
        <v>5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8</v>
      </c>
      <c r="CB12" s="1" t="s">
        <v>8</v>
      </c>
      <c r="CC12" s="1" t="s">
        <v>8</v>
      </c>
      <c r="CD12" s="1" t="s">
        <v>8</v>
      </c>
      <c r="CE12" s="1" t="s">
        <v>10</v>
      </c>
      <c r="CF12" s="1">
        <v>0</v>
      </c>
      <c r="CG12" s="1">
        <v>0</v>
      </c>
      <c r="CH12" s="1">
        <v>8</v>
      </c>
      <c r="CI12" s="1" t="s">
        <v>5</v>
      </c>
      <c r="CJ12" s="1" t="s">
        <v>5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ht="13.15" x14ac:dyDescent="0.4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ht="13.15" x14ac:dyDescent="0.4">
      <c r="A18" s="2">
        <v>52</v>
      </c>
      <c r="B18" s="2">
        <f t="shared" ref="B18:G18" si="0">B74</f>
        <v>135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</v>
      </c>
      <c r="G18" s="2" t="str">
        <f t="shared" si="0"/>
        <v>№111-07.05.19 Е ФЕР Смета на отделочные работы (Виталий Белявский)</v>
      </c>
      <c r="H18" s="2"/>
      <c r="I18" s="2"/>
      <c r="J18" s="2"/>
      <c r="K18" s="2"/>
      <c r="L18" s="2"/>
      <c r="M18" s="2"/>
      <c r="N18" s="2"/>
      <c r="O18" s="2">
        <f t="shared" ref="O18:AT18" si="1">O74</f>
        <v>742863.25</v>
      </c>
      <c r="P18" s="2">
        <f t="shared" si="1"/>
        <v>126305.58</v>
      </c>
      <c r="Q18" s="2">
        <f t="shared" si="1"/>
        <v>9427.48</v>
      </c>
      <c r="R18" s="2">
        <f t="shared" si="1"/>
        <v>7249.43</v>
      </c>
      <c r="S18" s="2">
        <f t="shared" si="1"/>
        <v>607130.18999999994</v>
      </c>
      <c r="T18" s="2">
        <f t="shared" si="1"/>
        <v>0</v>
      </c>
      <c r="U18" s="2">
        <f t="shared" si="1"/>
        <v>2416.4650399999996</v>
      </c>
      <c r="V18" s="2">
        <f t="shared" si="1"/>
        <v>25.163499999999999</v>
      </c>
      <c r="W18" s="2">
        <f t="shared" si="1"/>
        <v>0</v>
      </c>
      <c r="X18" s="2">
        <f t="shared" si="1"/>
        <v>464996.46</v>
      </c>
      <c r="Y18" s="2">
        <f t="shared" si="1"/>
        <v>245140.1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1452999.81</v>
      </c>
      <c r="AS18" s="2">
        <f t="shared" si="1"/>
        <v>1452999.81</v>
      </c>
      <c r="AT18" s="2">
        <f t="shared" si="1"/>
        <v>0</v>
      </c>
      <c r="AU18" s="2">
        <f t="shared" ref="AU18:BZ18" si="2">AU74</f>
        <v>0</v>
      </c>
      <c r="AV18" s="2">
        <f t="shared" si="2"/>
        <v>126305.58</v>
      </c>
      <c r="AW18" s="2">
        <f t="shared" si="2"/>
        <v>126305.58</v>
      </c>
      <c r="AX18" s="2">
        <f t="shared" si="2"/>
        <v>0</v>
      </c>
      <c r="AY18" s="2">
        <f t="shared" si="2"/>
        <v>126305.58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CA74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DG74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EM74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FS74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ht="13.15" x14ac:dyDescent="0.4">
      <c r="A20" s="1">
        <v>3</v>
      </c>
      <c r="B20" s="1">
        <v>1</v>
      </c>
      <c r="C20" s="1"/>
      <c r="D20" s="1">
        <f>ROW(A45)</f>
        <v>45</v>
      </c>
      <c r="E20" s="1"/>
      <c r="F20" s="1" t="s">
        <v>11</v>
      </c>
      <c r="G20" s="1" t="s">
        <v>11</v>
      </c>
      <c r="H20" s="1" t="s">
        <v>5</v>
      </c>
      <c r="I20" s="1">
        <v>0</v>
      </c>
      <c r="J20" s="1" t="s">
        <v>5</v>
      </c>
      <c r="K20" s="1">
        <v>0</v>
      </c>
      <c r="L20" s="1" t="s">
        <v>5</v>
      </c>
      <c r="M20" s="1"/>
      <c r="N20" s="1"/>
      <c r="O20" s="1"/>
      <c r="P20" s="1"/>
      <c r="Q20" s="1"/>
      <c r="R20" s="1"/>
      <c r="S20" s="1"/>
      <c r="T20" s="1"/>
      <c r="U20" s="1" t="s">
        <v>5</v>
      </c>
      <c r="V20" s="1">
        <v>0</v>
      </c>
      <c r="W20" s="1"/>
      <c r="X20" s="1"/>
      <c r="Y20" s="1"/>
      <c r="Z20" s="1"/>
      <c r="AA20" s="1"/>
      <c r="AB20" s="1" t="s">
        <v>5</v>
      </c>
      <c r="AC20" s="1" t="s">
        <v>5</v>
      </c>
      <c r="AD20" s="1" t="s">
        <v>5</v>
      </c>
      <c r="AE20" s="1" t="s">
        <v>5</v>
      </c>
      <c r="AF20" s="1" t="s">
        <v>5</v>
      </c>
      <c r="AG20" s="1" t="s">
        <v>5</v>
      </c>
      <c r="AH20" s="1"/>
      <c r="AI20" s="1"/>
      <c r="AJ20" s="1"/>
      <c r="AK20" s="1"/>
      <c r="AL20" s="1"/>
      <c r="AM20" s="1"/>
      <c r="AN20" s="1"/>
      <c r="AO20" s="1"/>
      <c r="AP20" s="1" t="s">
        <v>5</v>
      </c>
      <c r="AQ20" s="1" t="s">
        <v>5</v>
      </c>
      <c r="AR20" s="1" t="s">
        <v>5</v>
      </c>
      <c r="AS20" s="1"/>
      <c r="AT20" s="1"/>
      <c r="AU20" s="1"/>
      <c r="AV20" s="1"/>
      <c r="AW20" s="1"/>
      <c r="AX20" s="1"/>
      <c r="AY20" s="1"/>
      <c r="AZ20" s="1" t="s">
        <v>5</v>
      </c>
      <c r="BA20" s="1"/>
      <c r="BB20" s="1" t="s">
        <v>5</v>
      </c>
      <c r="BC20" s="1" t="s">
        <v>5</v>
      </c>
      <c r="BD20" s="1" t="s">
        <v>5</v>
      </c>
      <c r="BE20" s="1" t="s">
        <v>5</v>
      </c>
      <c r="BF20" s="1" t="s">
        <v>5</v>
      </c>
      <c r="BG20" s="1" t="s">
        <v>5</v>
      </c>
      <c r="BH20" s="1" t="s">
        <v>5</v>
      </c>
      <c r="BI20" s="1" t="s">
        <v>5</v>
      </c>
      <c r="BJ20" s="1" t="s">
        <v>5</v>
      </c>
      <c r="BK20" s="1" t="s">
        <v>5</v>
      </c>
      <c r="BL20" s="1" t="s">
        <v>5</v>
      </c>
      <c r="BM20" s="1" t="s">
        <v>5</v>
      </c>
      <c r="BN20" s="1" t="s">
        <v>5</v>
      </c>
      <c r="BO20" s="1" t="s">
        <v>5</v>
      </c>
      <c r="BP20" s="1" t="s">
        <v>5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5</v>
      </c>
      <c r="CJ20" s="1" t="s">
        <v>5</v>
      </c>
    </row>
    <row r="22" spans="1:245" ht="13.15" x14ac:dyDescent="0.4">
      <c r="A22" s="2">
        <v>52</v>
      </c>
      <c r="B22" s="2">
        <f t="shared" ref="B22:G22" si="7">B45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O45</f>
        <v>742863.25</v>
      </c>
      <c r="P22" s="2">
        <f t="shared" si="8"/>
        <v>126305.58</v>
      </c>
      <c r="Q22" s="2">
        <f t="shared" si="8"/>
        <v>9427.48</v>
      </c>
      <c r="R22" s="2">
        <f t="shared" si="8"/>
        <v>7249.43</v>
      </c>
      <c r="S22" s="2">
        <f t="shared" si="8"/>
        <v>607130.18999999994</v>
      </c>
      <c r="T22" s="2">
        <f t="shared" si="8"/>
        <v>0</v>
      </c>
      <c r="U22" s="2">
        <f t="shared" si="8"/>
        <v>2416.4650399999996</v>
      </c>
      <c r="V22" s="2">
        <f t="shared" si="8"/>
        <v>25.163499999999999</v>
      </c>
      <c r="W22" s="2">
        <f t="shared" si="8"/>
        <v>0</v>
      </c>
      <c r="X22" s="2">
        <f t="shared" si="8"/>
        <v>464996.46</v>
      </c>
      <c r="Y22" s="2">
        <f t="shared" si="8"/>
        <v>245140.1</v>
      </c>
      <c r="Z22" s="2">
        <f t="shared" si="8"/>
        <v>0</v>
      </c>
      <c r="AA22" s="2">
        <f t="shared" si="8"/>
        <v>0</v>
      </c>
      <c r="AB22" s="2">
        <f t="shared" si="8"/>
        <v>742863.25</v>
      </c>
      <c r="AC22" s="2">
        <f t="shared" si="8"/>
        <v>126305.58</v>
      </c>
      <c r="AD22" s="2">
        <f t="shared" si="8"/>
        <v>9427.48</v>
      </c>
      <c r="AE22" s="2">
        <f t="shared" si="8"/>
        <v>7249.43</v>
      </c>
      <c r="AF22" s="2">
        <f t="shared" si="8"/>
        <v>607130.18999999994</v>
      </c>
      <c r="AG22" s="2">
        <f t="shared" si="8"/>
        <v>0</v>
      </c>
      <c r="AH22" s="2">
        <f t="shared" si="8"/>
        <v>2416.4650399999996</v>
      </c>
      <c r="AI22" s="2">
        <f t="shared" si="8"/>
        <v>25.163499999999999</v>
      </c>
      <c r="AJ22" s="2">
        <f t="shared" si="8"/>
        <v>0</v>
      </c>
      <c r="AK22" s="2">
        <f t="shared" si="8"/>
        <v>464996.46</v>
      </c>
      <c r="AL22" s="2">
        <f t="shared" si="8"/>
        <v>245140.1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1452999.81</v>
      </c>
      <c r="AS22" s="2">
        <f t="shared" si="8"/>
        <v>1452999.81</v>
      </c>
      <c r="AT22" s="2">
        <f t="shared" si="8"/>
        <v>0</v>
      </c>
      <c r="AU22" s="2">
        <f t="shared" ref="AU22:BZ22" si="9">AU45</f>
        <v>0</v>
      </c>
      <c r="AV22" s="2">
        <f t="shared" si="9"/>
        <v>126305.58</v>
      </c>
      <c r="AW22" s="2">
        <f t="shared" si="9"/>
        <v>126305.58</v>
      </c>
      <c r="AX22" s="2">
        <f t="shared" si="9"/>
        <v>0</v>
      </c>
      <c r="AY22" s="2">
        <f t="shared" si="9"/>
        <v>126305.58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CA45</f>
        <v>1452999.81</v>
      </c>
      <c r="CB22" s="2">
        <f t="shared" si="10"/>
        <v>1452999.81</v>
      </c>
      <c r="CC22" s="2">
        <f t="shared" si="10"/>
        <v>0</v>
      </c>
      <c r="CD22" s="2">
        <f t="shared" si="10"/>
        <v>0</v>
      </c>
      <c r="CE22" s="2">
        <f t="shared" si="10"/>
        <v>126305.58</v>
      </c>
      <c r="CF22" s="2">
        <f t="shared" si="10"/>
        <v>126305.58</v>
      </c>
      <c r="CG22" s="2">
        <f t="shared" si="10"/>
        <v>0</v>
      </c>
      <c r="CH22" s="2">
        <f t="shared" si="10"/>
        <v>126305.58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DG45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EM45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FS45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35">
      <c r="A24">
        <v>17</v>
      </c>
      <c r="B24">
        <v>1</v>
      </c>
      <c r="C24">
        <f>ROW(SmtRes!A6)</f>
        <v>6</v>
      </c>
      <c r="D24">
        <f>ROW(EtalonRes!A6)</f>
        <v>6</v>
      </c>
      <c r="E24" t="s">
        <v>12</v>
      </c>
      <c r="F24" t="s">
        <v>13</v>
      </c>
      <c r="G24" t="s">
        <v>14</v>
      </c>
      <c r="H24" t="s">
        <v>15</v>
      </c>
      <c r="I24">
        <v>3</v>
      </c>
      <c r="J24">
        <v>0</v>
      </c>
      <c r="O24">
        <f t="shared" ref="O24:O43" si="14">ROUND(CP24,2)</f>
        <v>64961.89</v>
      </c>
      <c r="P24">
        <f t="shared" ref="P24:P43" si="15">ROUND(CQ24*I24,2)</f>
        <v>6409.86</v>
      </c>
      <c r="Q24">
        <f t="shared" ref="Q24:Q43" si="16">ROUND(CR24*I24,2)</f>
        <v>505.29</v>
      </c>
      <c r="R24">
        <f t="shared" ref="R24:R43" si="17">ROUND(CS24*I24,2)</f>
        <v>217.41</v>
      </c>
      <c r="S24">
        <f t="shared" ref="S24:S43" si="18">ROUND(CT24*I24,2)</f>
        <v>58046.74</v>
      </c>
      <c r="T24">
        <f t="shared" ref="T24:T43" si="19">ROUND(CU24*I24,2)</f>
        <v>0</v>
      </c>
      <c r="U24">
        <f t="shared" ref="U24:U43" si="20">CV24*I24</f>
        <v>242.19</v>
      </c>
      <c r="V24">
        <f t="shared" ref="V24:V43" si="21">CW24*I24</f>
        <v>0.67499999999999993</v>
      </c>
      <c r="W24">
        <f t="shared" ref="W24:W43" si="22">ROUND(CX24*I24,2)</f>
        <v>0</v>
      </c>
      <c r="X24">
        <f t="shared" ref="X24:X43" si="23">ROUND(CY24,2)</f>
        <v>54185.66</v>
      </c>
      <c r="Y24">
        <f t="shared" ref="Y24:Y43" si="24">ROUND(CZ24,2)</f>
        <v>31462.639999999999</v>
      </c>
      <c r="AA24">
        <v>45348361</v>
      </c>
      <c r="AB24">
        <f t="shared" ref="AB24:AB43" si="25">ROUND((AC24+AD24+AF24),6)</f>
        <v>906.00699999999995</v>
      </c>
      <c r="AC24">
        <f t="shared" ref="AC24:AC43" si="26">ROUND((ES24),6)</f>
        <v>193.71</v>
      </c>
      <c r="AD24">
        <f>ROUND(((((ET24*1.25))-((EU24*1.25)))+AE24),6)</f>
        <v>14.7875</v>
      </c>
      <c r="AE24">
        <f>ROUND(((EU24*1.25)),6)</f>
        <v>2.6124999999999998</v>
      </c>
      <c r="AF24">
        <f>ROUND(((EV24*1.15)),6)</f>
        <v>697.5095</v>
      </c>
      <c r="AG24">
        <f t="shared" ref="AG24:AG43" si="27">ROUND((AP24),6)</f>
        <v>0</v>
      </c>
      <c r="AH24">
        <f>((EW24*1.15))</f>
        <v>80.73</v>
      </c>
      <c r="AI24">
        <f>((EX24*1.25))</f>
        <v>0.22499999999999998</v>
      </c>
      <c r="AJ24">
        <f t="shared" ref="AJ24:AJ43" si="28">ROUND((AS24),6)</f>
        <v>0</v>
      </c>
      <c r="AK24">
        <v>812.07</v>
      </c>
      <c r="AL24">
        <v>193.71</v>
      </c>
      <c r="AM24">
        <v>11.83</v>
      </c>
      <c r="AN24">
        <v>2.09</v>
      </c>
      <c r="AO24">
        <v>606.53</v>
      </c>
      <c r="AP24">
        <v>0</v>
      </c>
      <c r="AQ24">
        <v>70.2</v>
      </c>
      <c r="AR24">
        <v>0.18</v>
      </c>
      <c r="AS24">
        <v>0</v>
      </c>
      <c r="AT24">
        <v>93</v>
      </c>
      <c r="AU24">
        <v>54</v>
      </c>
      <c r="AV24">
        <v>1</v>
      </c>
      <c r="AW24">
        <v>1</v>
      </c>
      <c r="AZ24">
        <v>1</v>
      </c>
      <c r="BA24">
        <v>27.74</v>
      </c>
      <c r="BB24">
        <v>11.39</v>
      </c>
      <c r="BC24">
        <v>11.03</v>
      </c>
      <c r="BD24" t="s">
        <v>5</v>
      </c>
      <c r="BE24" t="s">
        <v>5</v>
      </c>
      <c r="BF24" t="s">
        <v>5</v>
      </c>
      <c r="BG24" t="s">
        <v>5</v>
      </c>
      <c r="BH24">
        <v>0</v>
      </c>
      <c r="BI24">
        <v>1</v>
      </c>
      <c r="BJ24" t="s">
        <v>16</v>
      </c>
      <c r="BM24">
        <v>8001</v>
      </c>
      <c r="BN24">
        <v>0</v>
      </c>
      <c r="BO24" t="s">
        <v>13</v>
      </c>
      <c r="BP24">
        <v>1</v>
      </c>
      <c r="BQ24">
        <v>2</v>
      </c>
      <c r="BR24">
        <v>0</v>
      </c>
      <c r="BS24">
        <v>27.74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5</v>
      </c>
      <c r="BZ24">
        <v>122</v>
      </c>
      <c r="CA24">
        <v>80</v>
      </c>
      <c r="CF24">
        <v>0</v>
      </c>
      <c r="CG24">
        <v>0</v>
      </c>
      <c r="CM24">
        <v>0</v>
      </c>
      <c r="CN24" t="s">
        <v>317</v>
      </c>
      <c r="CO24">
        <v>0</v>
      </c>
      <c r="CP24">
        <f t="shared" ref="CP24:CP43" si="29">(P24+Q24+S24)</f>
        <v>64961.89</v>
      </c>
      <c r="CQ24">
        <f t="shared" ref="CQ24:CQ43" si="30">AC24*BC24</f>
        <v>2136.6212999999998</v>
      </c>
      <c r="CR24">
        <f t="shared" ref="CR24:CR43" si="31">AD24*BB24</f>
        <v>168.42962500000002</v>
      </c>
      <c r="CS24">
        <f t="shared" ref="CS24:CS43" si="32">AE24*BS24</f>
        <v>72.470749999999995</v>
      </c>
      <c r="CT24">
        <f t="shared" ref="CT24:CT43" si="33">AF24*BA24</f>
        <v>19348.913529999998</v>
      </c>
      <c r="CU24">
        <f t="shared" ref="CU24:CU43" si="34">AG24</f>
        <v>0</v>
      </c>
      <c r="CV24">
        <f t="shared" ref="CV24:CV43" si="35">AH24</f>
        <v>80.73</v>
      </c>
      <c r="CW24">
        <f t="shared" ref="CW24:CW43" si="36">AI24</f>
        <v>0.22499999999999998</v>
      </c>
      <c r="CX24">
        <f t="shared" ref="CX24:CX43" si="37">AJ24</f>
        <v>0</v>
      </c>
      <c r="CY24">
        <f t="shared" ref="CY24:CY43" si="38">(((S24+R24)*AT24)/100)</f>
        <v>54185.659500000002</v>
      </c>
      <c r="CZ24">
        <f t="shared" ref="CZ24:CZ43" si="39">(((S24+R24)*AU24)/100)</f>
        <v>31462.641</v>
      </c>
      <c r="DC24" t="s">
        <v>5</v>
      </c>
      <c r="DD24" t="s">
        <v>5</v>
      </c>
      <c r="DE24" t="s">
        <v>17</v>
      </c>
      <c r="DF24" t="s">
        <v>17</v>
      </c>
      <c r="DG24" t="s">
        <v>18</v>
      </c>
      <c r="DH24" t="s">
        <v>5</v>
      </c>
      <c r="DI24" t="s">
        <v>18</v>
      </c>
      <c r="DJ24" t="s">
        <v>17</v>
      </c>
      <c r="DK24" t="s">
        <v>5</v>
      </c>
      <c r="DL24" t="s">
        <v>5</v>
      </c>
      <c r="DM24" t="s">
        <v>5</v>
      </c>
      <c r="DN24">
        <v>0</v>
      </c>
      <c r="DO24">
        <v>0</v>
      </c>
      <c r="DP24">
        <v>1</v>
      </c>
      <c r="DQ24">
        <v>1</v>
      </c>
      <c r="DU24">
        <v>1005</v>
      </c>
      <c r="DV24" t="s">
        <v>15</v>
      </c>
      <c r="DW24" t="s">
        <v>15</v>
      </c>
      <c r="DX24">
        <v>100</v>
      </c>
      <c r="EE24">
        <v>38031003</v>
      </c>
      <c r="EF24">
        <v>2</v>
      </c>
      <c r="EG24" t="s">
        <v>19</v>
      </c>
      <c r="EH24">
        <v>0</v>
      </c>
      <c r="EI24" t="s">
        <v>5</v>
      </c>
      <c r="EJ24">
        <v>1</v>
      </c>
      <c r="EK24">
        <v>8001</v>
      </c>
      <c r="EL24" t="s">
        <v>20</v>
      </c>
      <c r="EM24" t="s">
        <v>21</v>
      </c>
      <c r="EO24" t="s">
        <v>22</v>
      </c>
      <c r="EQ24">
        <v>0</v>
      </c>
      <c r="ER24">
        <v>812.07</v>
      </c>
      <c r="ES24">
        <v>193.71</v>
      </c>
      <c r="ET24">
        <v>11.83</v>
      </c>
      <c r="EU24">
        <v>2.09</v>
      </c>
      <c r="EV24">
        <v>606.53</v>
      </c>
      <c r="EW24">
        <v>70.2</v>
      </c>
      <c r="EX24">
        <v>0.18</v>
      </c>
      <c r="EY24">
        <v>0</v>
      </c>
      <c r="FQ24">
        <v>0</v>
      </c>
      <c r="FR24">
        <f t="shared" ref="FR24:FR43" si="40">ROUND(IF(AND(BH24=3,BI24=3),P24,0),2)</f>
        <v>0</v>
      </c>
      <c r="FS24">
        <v>0</v>
      </c>
      <c r="FT24" t="s">
        <v>23</v>
      </c>
      <c r="FU24" t="s">
        <v>24</v>
      </c>
      <c r="FV24" t="s">
        <v>24</v>
      </c>
      <c r="FW24" t="s">
        <v>25</v>
      </c>
      <c r="FX24">
        <v>109.8</v>
      </c>
      <c r="FY24">
        <v>68</v>
      </c>
      <c r="GA24" t="s">
        <v>5</v>
      </c>
      <c r="GD24">
        <v>0</v>
      </c>
      <c r="GF24">
        <v>-1224055857</v>
      </c>
      <c r="GG24">
        <v>2</v>
      </c>
      <c r="GH24">
        <v>1</v>
      </c>
      <c r="GI24">
        <v>2</v>
      </c>
      <c r="GJ24">
        <v>0</v>
      </c>
      <c r="GK24">
        <f>ROUND(R24*(R12)/100,2)</f>
        <v>0</v>
      </c>
      <c r="GL24">
        <f t="shared" ref="GL24:GL43" si="41">ROUND(IF(AND(BH24=3,BI24=3,FS24&lt;&gt;0),P24,0),2)</f>
        <v>0</v>
      </c>
      <c r="GM24">
        <f t="shared" ref="GM24:GM43" si="42">ROUND(O24+X24+Y24+GK24,2)+GX24</f>
        <v>150610.19</v>
      </c>
      <c r="GN24">
        <f t="shared" ref="GN24:GN43" si="43">IF(OR(BI24=0,BI24=1),ROUND(O24+X24+Y24+GK24,2),0)</f>
        <v>150610.19</v>
      </c>
      <c r="GO24">
        <f t="shared" ref="GO24:GO43" si="44">IF(BI24=2,ROUND(O24+X24+Y24+GK24,2),0)</f>
        <v>0</v>
      </c>
      <c r="GP24">
        <f t="shared" ref="GP24:GP43" si="45">IF(BI24=4,ROUND(O24+X24+Y24+GK24,2)+GX24,0)</f>
        <v>0</v>
      </c>
      <c r="GR24">
        <v>0</v>
      </c>
      <c r="GS24">
        <v>3</v>
      </c>
      <c r="GT24">
        <v>0</v>
      </c>
      <c r="GU24" t="s">
        <v>5</v>
      </c>
      <c r="GV24">
        <f t="shared" ref="GV24:GV43" si="46">ROUND(GT24,6)</f>
        <v>0</v>
      </c>
      <c r="GW24">
        <v>1</v>
      </c>
      <c r="GX24">
        <f t="shared" ref="GX24:GX43" si="47">ROUND(GV24*GW24*I24,2)</f>
        <v>0</v>
      </c>
      <c r="HA24">
        <v>0</v>
      </c>
      <c r="HB24">
        <v>0</v>
      </c>
      <c r="IK24">
        <v>0</v>
      </c>
    </row>
    <row r="25" spans="1:245" x14ac:dyDescent="0.35">
      <c r="A25">
        <v>18</v>
      </c>
      <c r="B25">
        <v>1</v>
      </c>
      <c r="C25">
        <v>4</v>
      </c>
      <c r="E25" t="s">
        <v>26</v>
      </c>
      <c r="F25" t="s">
        <v>27</v>
      </c>
      <c r="G25" t="s">
        <v>28</v>
      </c>
      <c r="H25" t="s">
        <v>29</v>
      </c>
      <c r="I25">
        <f>I24*J25</f>
        <v>2.4E-2</v>
      </c>
      <c r="J25">
        <v>8.0000000000000002E-3</v>
      </c>
      <c r="O25">
        <f t="shared" si="14"/>
        <v>99.26</v>
      </c>
      <c r="P25">
        <f t="shared" si="15"/>
        <v>99.26</v>
      </c>
      <c r="Q25">
        <f t="shared" si="16"/>
        <v>0</v>
      </c>
      <c r="R25">
        <f t="shared" si="17"/>
        <v>0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0</v>
      </c>
      <c r="W25">
        <f t="shared" si="22"/>
        <v>0</v>
      </c>
      <c r="X25">
        <f t="shared" si="23"/>
        <v>0</v>
      </c>
      <c r="Y25">
        <f t="shared" si="24"/>
        <v>0</v>
      </c>
      <c r="AA25">
        <v>45348361</v>
      </c>
      <c r="AB25">
        <f t="shared" si="25"/>
        <v>1100</v>
      </c>
      <c r="AC25">
        <f t="shared" si="26"/>
        <v>1100</v>
      </c>
      <c r="AD25">
        <f>ROUND((((ET25)-(EU25))+AE25),6)</f>
        <v>0</v>
      </c>
      <c r="AE25">
        <f>ROUND((EU25),6)</f>
        <v>0</v>
      </c>
      <c r="AF25">
        <f>ROUND((EV25),6)</f>
        <v>0</v>
      </c>
      <c r="AG25">
        <f t="shared" si="27"/>
        <v>0</v>
      </c>
      <c r="AH25">
        <f>(EW25)</f>
        <v>0</v>
      </c>
      <c r="AI25">
        <f>(EX25)</f>
        <v>0</v>
      </c>
      <c r="AJ25">
        <f t="shared" si="28"/>
        <v>0</v>
      </c>
      <c r="AK25">
        <v>1100</v>
      </c>
      <c r="AL25">
        <v>1100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93</v>
      </c>
      <c r="AU25">
        <v>54</v>
      </c>
      <c r="AV25">
        <v>1</v>
      </c>
      <c r="AW25">
        <v>1</v>
      </c>
      <c r="AZ25">
        <v>1</v>
      </c>
      <c r="BA25">
        <v>1</v>
      </c>
      <c r="BB25">
        <v>1</v>
      </c>
      <c r="BC25">
        <v>3.76</v>
      </c>
      <c r="BD25" t="s">
        <v>5</v>
      </c>
      <c r="BE25" t="s">
        <v>5</v>
      </c>
      <c r="BF25" t="s">
        <v>5</v>
      </c>
      <c r="BG25" t="s">
        <v>5</v>
      </c>
      <c r="BH25">
        <v>3</v>
      </c>
      <c r="BI25">
        <v>1</v>
      </c>
      <c r="BJ25" t="s">
        <v>30</v>
      </c>
      <c r="BM25">
        <v>8001</v>
      </c>
      <c r="BN25">
        <v>0</v>
      </c>
      <c r="BO25" t="s">
        <v>27</v>
      </c>
      <c r="BP25">
        <v>1</v>
      </c>
      <c r="BQ25">
        <v>2</v>
      </c>
      <c r="BR25">
        <v>0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5</v>
      </c>
      <c r="BZ25">
        <v>122</v>
      </c>
      <c r="CA25">
        <v>80</v>
      </c>
      <c r="CF25">
        <v>0</v>
      </c>
      <c r="CG25">
        <v>0</v>
      </c>
      <c r="CM25">
        <v>0</v>
      </c>
      <c r="CN25" t="s">
        <v>5</v>
      </c>
      <c r="CO25">
        <v>0</v>
      </c>
      <c r="CP25">
        <f t="shared" si="29"/>
        <v>99.26</v>
      </c>
      <c r="CQ25">
        <f t="shared" si="30"/>
        <v>4136</v>
      </c>
      <c r="CR25">
        <f t="shared" si="31"/>
        <v>0</v>
      </c>
      <c r="CS25">
        <f t="shared" si="32"/>
        <v>0</v>
      </c>
      <c r="CT25">
        <f t="shared" si="33"/>
        <v>0</v>
      </c>
      <c r="CU25">
        <f t="shared" si="34"/>
        <v>0</v>
      </c>
      <c r="CV25">
        <f t="shared" si="35"/>
        <v>0</v>
      </c>
      <c r="CW25">
        <f t="shared" si="36"/>
        <v>0</v>
      </c>
      <c r="CX25">
        <f t="shared" si="37"/>
        <v>0</v>
      </c>
      <c r="CY25">
        <f t="shared" si="38"/>
        <v>0</v>
      </c>
      <c r="CZ25">
        <f t="shared" si="39"/>
        <v>0</v>
      </c>
      <c r="DC25" t="s">
        <v>5</v>
      </c>
      <c r="DD25" t="s">
        <v>5</v>
      </c>
      <c r="DE25" t="s">
        <v>5</v>
      </c>
      <c r="DF25" t="s">
        <v>5</v>
      </c>
      <c r="DG25" t="s">
        <v>5</v>
      </c>
      <c r="DH25" t="s">
        <v>5</v>
      </c>
      <c r="DI25" t="s">
        <v>5</v>
      </c>
      <c r="DJ25" t="s">
        <v>5</v>
      </c>
      <c r="DK25" t="s">
        <v>5</v>
      </c>
      <c r="DL25" t="s">
        <v>5</v>
      </c>
      <c r="DM25" t="s">
        <v>5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29</v>
      </c>
      <c r="DW25" t="s">
        <v>29</v>
      </c>
      <c r="DX25">
        <v>1</v>
      </c>
      <c r="EE25">
        <v>38031003</v>
      </c>
      <c r="EF25">
        <v>2</v>
      </c>
      <c r="EG25" t="s">
        <v>19</v>
      </c>
      <c r="EH25">
        <v>0</v>
      </c>
      <c r="EI25" t="s">
        <v>5</v>
      </c>
      <c r="EJ25">
        <v>1</v>
      </c>
      <c r="EK25">
        <v>8001</v>
      </c>
      <c r="EL25" t="s">
        <v>20</v>
      </c>
      <c r="EM25" t="s">
        <v>21</v>
      </c>
      <c r="EO25" t="s">
        <v>5</v>
      </c>
      <c r="EQ25">
        <v>0</v>
      </c>
      <c r="ER25">
        <v>1100</v>
      </c>
      <c r="ES25">
        <v>1100</v>
      </c>
      <c r="ET25">
        <v>0</v>
      </c>
      <c r="EU25">
        <v>0</v>
      </c>
      <c r="EV25">
        <v>0</v>
      </c>
      <c r="EW25">
        <v>0</v>
      </c>
      <c r="EX25">
        <v>0</v>
      </c>
      <c r="FQ25">
        <v>0</v>
      </c>
      <c r="FR25">
        <f t="shared" si="40"/>
        <v>0</v>
      </c>
      <c r="FS25">
        <v>0</v>
      </c>
      <c r="FT25" t="s">
        <v>23</v>
      </c>
      <c r="FU25" t="s">
        <v>24</v>
      </c>
      <c r="FV25" t="s">
        <v>24</v>
      </c>
      <c r="FW25" t="s">
        <v>25</v>
      </c>
      <c r="FX25">
        <v>109.8</v>
      </c>
      <c r="FY25">
        <v>68</v>
      </c>
      <c r="GA25" t="s">
        <v>5</v>
      </c>
      <c r="GD25">
        <v>0</v>
      </c>
      <c r="GF25">
        <v>-493139387</v>
      </c>
      <c r="GG25">
        <v>2</v>
      </c>
      <c r="GH25">
        <v>1</v>
      </c>
      <c r="GI25">
        <v>2</v>
      </c>
      <c r="GJ25">
        <v>0</v>
      </c>
      <c r="GK25">
        <f>ROUND(R25*(R12)/100,2)</f>
        <v>0</v>
      </c>
      <c r="GL25">
        <f t="shared" si="41"/>
        <v>0</v>
      </c>
      <c r="GM25">
        <f t="shared" si="42"/>
        <v>99.26</v>
      </c>
      <c r="GN25">
        <f t="shared" si="43"/>
        <v>99.26</v>
      </c>
      <c r="GO25">
        <f t="shared" si="44"/>
        <v>0</v>
      </c>
      <c r="GP25">
        <f t="shared" si="45"/>
        <v>0</v>
      </c>
      <c r="GR25">
        <v>0</v>
      </c>
      <c r="GS25">
        <v>3</v>
      </c>
      <c r="GT25">
        <v>0</v>
      </c>
      <c r="GU25" t="s">
        <v>5</v>
      </c>
      <c r="GV25">
        <f t="shared" si="46"/>
        <v>0</v>
      </c>
      <c r="GW25">
        <v>1</v>
      </c>
      <c r="GX25">
        <f t="shared" si="47"/>
        <v>0</v>
      </c>
      <c r="HA25">
        <v>0</v>
      </c>
      <c r="HB25">
        <v>0</v>
      </c>
      <c r="IK25">
        <v>0</v>
      </c>
    </row>
    <row r="26" spans="1:245" x14ac:dyDescent="0.35">
      <c r="A26">
        <v>18</v>
      </c>
      <c r="B26">
        <v>1</v>
      </c>
      <c r="C26">
        <v>5</v>
      </c>
      <c r="E26" t="s">
        <v>31</v>
      </c>
      <c r="F26" t="s">
        <v>32</v>
      </c>
      <c r="G26" t="s">
        <v>33</v>
      </c>
      <c r="H26" t="s">
        <v>34</v>
      </c>
      <c r="I26">
        <f>I24*J26</f>
        <v>8.7000000000000008E-2</v>
      </c>
      <c r="J26">
        <v>2.9000000000000001E-2</v>
      </c>
      <c r="O26">
        <f t="shared" si="14"/>
        <v>2765.85</v>
      </c>
      <c r="P26">
        <f t="shared" si="15"/>
        <v>2765.85</v>
      </c>
      <c r="Q26">
        <f t="shared" si="16"/>
        <v>0</v>
      </c>
      <c r="R26">
        <f t="shared" si="17"/>
        <v>0</v>
      </c>
      <c r="S26">
        <f t="shared" si="18"/>
        <v>0</v>
      </c>
      <c r="T26">
        <f t="shared" si="19"/>
        <v>0</v>
      </c>
      <c r="U26">
        <f t="shared" si="20"/>
        <v>0</v>
      </c>
      <c r="V26">
        <f t="shared" si="21"/>
        <v>0</v>
      </c>
      <c r="W26">
        <f t="shared" si="22"/>
        <v>0</v>
      </c>
      <c r="X26">
        <f t="shared" si="23"/>
        <v>0</v>
      </c>
      <c r="Y26">
        <f t="shared" si="24"/>
        <v>0</v>
      </c>
      <c r="AA26">
        <v>45348361</v>
      </c>
      <c r="AB26">
        <f t="shared" si="25"/>
        <v>6102</v>
      </c>
      <c r="AC26">
        <f t="shared" si="26"/>
        <v>6102</v>
      </c>
      <c r="AD26">
        <f>ROUND((((ET26)-(EU26))+AE26),6)</f>
        <v>0</v>
      </c>
      <c r="AE26">
        <f>ROUND((EU26),6)</f>
        <v>0</v>
      </c>
      <c r="AF26">
        <f>ROUND((EV26),6)</f>
        <v>0</v>
      </c>
      <c r="AG26">
        <f t="shared" si="27"/>
        <v>0</v>
      </c>
      <c r="AH26">
        <f>(EW26)</f>
        <v>0</v>
      </c>
      <c r="AI26">
        <f>(EX26)</f>
        <v>0</v>
      </c>
      <c r="AJ26">
        <f t="shared" si="28"/>
        <v>0</v>
      </c>
      <c r="AK26">
        <v>6102</v>
      </c>
      <c r="AL26">
        <v>6102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93</v>
      </c>
      <c r="AU26">
        <v>54</v>
      </c>
      <c r="AV26">
        <v>1</v>
      </c>
      <c r="AW26">
        <v>1</v>
      </c>
      <c r="AZ26">
        <v>1</v>
      </c>
      <c r="BA26">
        <v>1</v>
      </c>
      <c r="BB26">
        <v>1</v>
      </c>
      <c r="BC26">
        <v>5.21</v>
      </c>
      <c r="BD26" t="s">
        <v>5</v>
      </c>
      <c r="BE26" t="s">
        <v>5</v>
      </c>
      <c r="BF26" t="s">
        <v>5</v>
      </c>
      <c r="BG26" t="s">
        <v>5</v>
      </c>
      <c r="BH26">
        <v>3</v>
      </c>
      <c r="BI26">
        <v>1</v>
      </c>
      <c r="BJ26" t="s">
        <v>35</v>
      </c>
      <c r="BM26">
        <v>8001</v>
      </c>
      <c r="BN26">
        <v>0</v>
      </c>
      <c r="BO26" t="s">
        <v>32</v>
      </c>
      <c r="BP26">
        <v>1</v>
      </c>
      <c r="BQ26">
        <v>2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5</v>
      </c>
      <c r="BZ26">
        <v>122</v>
      </c>
      <c r="CA26">
        <v>80</v>
      </c>
      <c r="CF26">
        <v>0</v>
      </c>
      <c r="CG26">
        <v>0</v>
      </c>
      <c r="CM26">
        <v>0</v>
      </c>
      <c r="CN26" t="s">
        <v>5</v>
      </c>
      <c r="CO26">
        <v>0</v>
      </c>
      <c r="CP26">
        <f t="shared" si="29"/>
        <v>2765.85</v>
      </c>
      <c r="CQ26">
        <f t="shared" si="30"/>
        <v>31791.42</v>
      </c>
      <c r="CR26">
        <f t="shared" si="31"/>
        <v>0</v>
      </c>
      <c r="CS26">
        <f t="shared" si="32"/>
        <v>0</v>
      </c>
      <c r="CT26">
        <f t="shared" si="33"/>
        <v>0</v>
      </c>
      <c r="CU26">
        <f t="shared" si="34"/>
        <v>0</v>
      </c>
      <c r="CV26">
        <f t="shared" si="35"/>
        <v>0</v>
      </c>
      <c r="CW26">
        <f t="shared" si="36"/>
        <v>0</v>
      </c>
      <c r="CX26">
        <f t="shared" si="37"/>
        <v>0</v>
      </c>
      <c r="CY26">
        <f t="shared" si="38"/>
        <v>0</v>
      </c>
      <c r="CZ26">
        <f t="shared" si="39"/>
        <v>0</v>
      </c>
      <c r="DC26" t="s">
        <v>5</v>
      </c>
      <c r="DD26" t="s">
        <v>5</v>
      </c>
      <c r="DE26" t="s">
        <v>5</v>
      </c>
      <c r="DF26" t="s">
        <v>5</v>
      </c>
      <c r="DG26" t="s">
        <v>5</v>
      </c>
      <c r="DH26" t="s">
        <v>5</v>
      </c>
      <c r="DI26" t="s">
        <v>5</v>
      </c>
      <c r="DJ26" t="s">
        <v>5</v>
      </c>
      <c r="DK26" t="s">
        <v>5</v>
      </c>
      <c r="DL26" t="s">
        <v>5</v>
      </c>
      <c r="DM26" t="s">
        <v>5</v>
      </c>
      <c r="DN26">
        <v>0</v>
      </c>
      <c r="DO26">
        <v>0</v>
      </c>
      <c r="DP26">
        <v>1</v>
      </c>
      <c r="DQ26">
        <v>1</v>
      </c>
      <c r="DU26">
        <v>1009</v>
      </c>
      <c r="DV26" t="s">
        <v>34</v>
      </c>
      <c r="DW26" t="s">
        <v>34</v>
      </c>
      <c r="DX26">
        <v>1000</v>
      </c>
      <c r="EE26">
        <v>38031003</v>
      </c>
      <c r="EF26">
        <v>2</v>
      </c>
      <c r="EG26" t="s">
        <v>19</v>
      </c>
      <c r="EH26">
        <v>0</v>
      </c>
      <c r="EI26" t="s">
        <v>5</v>
      </c>
      <c r="EJ26">
        <v>1</v>
      </c>
      <c r="EK26">
        <v>8001</v>
      </c>
      <c r="EL26" t="s">
        <v>20</v>
      </c>
      <c r="EM26" t="s">
        <v>21</v>
      </c>
      <c r="EO26" t="s">
        <v>5</v>
      </c>
      <c r="EQ26">
        <v>0</v>
      </c>
      <c r="ER26">
        <v>6102</v>
      </c>
      <c r="ES26">
        <v>6102</v>
      </c>
      <c r="ET26">
        <v>0</v>
      </c>
      <c r="EU26">
        <v>0</v>
      </c>
      <c r="EV26">
        <v>0</v>
      </c>
      <c r="EW26">
        <v>0</v>
      </c>
      <c r="EX26">
        <v>0</v>
      </c>
      <c r="FQ26">
        <v>0</v>
      </c>
      <c r="FR26">
        <f t="shared" si="40"/>
        <v>0</v>
      </c>
      <c r="FS26">
        <v>0</v>
      </c>
      <c r="FT26" t="s">
        <v>23</v>
      </c>
      <c r="FU26" t="s">
        <v>24</v>
      </c>
      <c r="FV26" t="s">
        <v>24</v>
      </c>
      <c r="FW26" t="s">
        <v>25</v>
      </c>
      <c r="FX26">
        <v>109.8</v>
      </c>
      <c r="FY26">
        <v>68</v>
      </c>
      <c r="GA26" t="s">
        <v>5</v>
      </c>
      <c r="GD26">
        <v>0</v>
      </c>
      <c r="GF26">
        <v>-823871947</v>
      </c>
      <c r="GG26">
        <v>2</v>
      </c>
      <c r="GH26">
        <v>1</v>
      </c>
      <c r="GI26">
        <v>2</v>
      </c>
      <c r="GJ26">
        <v>0</v>
      </c>
      <c r="GK26">
        <f>ROUND(R26*(R12)/100,2)</f>
        <v>0</v>
      </c>
      <c r="GL26">
        <f t="shared" si="41"/>
        <v>0</v>
      </c>
      <c r="GM26">
        <f t="shared" si="42"/>
        <v>2765.85</v>
      </c>
      <c r="GN26">
        <f t="shared" si="43"/>
        <v>2765.85</v>
      </c>
      <c r="GO26">
        <f t="shared" si="44"/>
        <v>0</v>
      </c>
      <c r="GP26">
        <f t="shared" si="45"/>
        <v>0</v>
      </c>
      <c r="GR26">
        <v>0</v>
      </c>
      <c r="GS26">
        <v>3</v>
      </c>
      <c r="GT26">
        <v>0</v>
      </c>
      <c r="GU26" t="s">
        <v>5</v>
      </c>
      <c r="GV26">
        <f t="shared" si="46"/>
        <v>0</v>
      </c>
      <c r="GW26">
        <v>1</v>
      </c>
      <c r="GX26">
        <f t="shared" si="47"/>
        <v>0</v>
      </c>
      <c r="HA26">
        <v>0</v>
      </c>
      <c r="HB26">
        <v>0</v>
      </c>
      <c r="IK26">
        <v>0</v>
      </c>
    </row>
    <row r="27" spans="1:245" x14ac:dyDescent="0.35">
      <c r="A27">
        <v>17</v>
      </c>
      <c r="B27">
        <v>1</v>
      </c>
      <c r="C27">
        <f>ROW(SmtRes!A7)</f>
        <v>7</v>
      </c>
      <c r="D27">
        <f>ROW(EtalonRes!A7)</f>
        <v>7</v>
      </c>
      <c r="E27" t="s">
        <v>36</v>
      </c>
      <c r="F27" t="s">
        <v>37</v>
      </c>
      <c r="G27" t="s">
        <v>38</v>
      </c>
      <c r="H27" t="s">
        <v>39</v>
      </c>
      <c r="I27">
        <v>2.4</v>
      </c>
      <c r="J27">
        <v>0</v>
      </c>
      <c r="O27">
        <f t="shared" si="14"/>
        <v>588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588</v>
      </c>
      <c r="T27">
        <f t="shared" si="19"/>
        <v>0</v>
      </c>
      <c r="U27">
        <f t="shared" si="20"/>
        <v>2.4839999999999995</v>
      </c>
      <c r="V27">
        <f t="shared" si="21"/>
        <v>0</v>
      </c>
      <c r="W27">
        <f t="shared" si="22"/>
        <v>0</v>
      </c>
      <c r="X27">
        <f t="shared" si="23"/>
        <v>405.72</v>
      </c>
      <c r="Y27">
        <f t="shared" si="24"/>
        <v>282.24</v>
      </c>
      <c r="AA27">
        <v>45348361</v>
      </c>
      <c r="AB27">
        <f t="shared" si="25"/>
        <v>8.8320000000000007</v>
      </c>
      <c r="AC27">
        <f t="shared" si="26"/>
        <v>0</v>
      </c>
      <c r="AD27">
        <f>ROUND(((((ET27*1.25))-((EU27*1.25)))+AE27),6)</f>
        <v>0</v>
      </c>
      <c r="AE27">
        <f>ROUND(((EU27*1.25)),6)</f>
        <v>0</v>
      </c>
      <c r="AF27">
        <f>ROUND(((EV27*1.15)),6)</f>
        <v>8.8320000000000007</v>
      </c>
      <c r="AG27">
        <f t="shared" si="27"/>
        <v>0</v>
      </c>
      <c r="AH27">
        <f>((EW27*1.15))</f>
        <v>1.0349999999999999</v>
      </c>
      <c r="AI27">
        <f>((EX27*1.25))</f>
        <v>0</v>
      </c>
      <c r="AJ27">
        <f t="shared" si="28"/>
        <v>0</v>
      </c>
      <c r="AK27">
        <v>7.68</v>
      </c>
      <c r="AL27">
        <v>0</v>
      </c>
      <c r="AM27">
        <v>0</v>
      </c>
      <c r="AN27">
        <v>0</v>
      </c>
      <c r="AO27">
        <v>7.68</v>
      </c>
      <c r="AP27">
        <v>0</v>
      </c>
      <c r="AQ27">
        <v>0.9</v>
      </c>
      <c r="AR27">
        <v>0</v>
      </c>
      <c r="AS27">
        <v>0</v>
      </c>
      <c r="AT27">
        <v>69</v>
      </c>
      <c r="AU27">
        <v>48</v>
      </c>
      <c r="AV27">
        <v>1</v>
      </c>
      <c r="AW27">
        <v>1</v>
      </c>
      <c r="AZ27">
        <v>1</v>
      </c>
      <c r="BA27">
        <v>27.74</v>
      </c>
      <c r="BB27">
        <v>1</v>
      </c>
      <c r="BC27">
        <v>1</v>
      </c>
      <c r="BD27" t="s">
        <v>5</v>
      </c>
      <c r="BE27" t="s">
        <v>5</v>
      </c>
      <c r="BF27" t="s">
        <v>5</v>
      </c>
      <c r="BG27" t="s">
        <v>5</v>
      </c>
      <c r="BH27">
        <v>0</v>
      </c>
      <c r="BI27">
        <v>1</v>
      </c>
      <c r="BJ27" t="s">
        <v>40</v>
      </c>
      <c r="BM27">
        <v>13001</v>
      </c>
      <c r="BN27">
        <v>0</v>
      </c>
      <c r="BO27" t="s">
        <v>37</v>
      </c>
      <c r="BP27">
        <v>1</v>
      </c>
      <c r="BQ27">
        <v>2</v>
      </c>
      <c r="BR27">
        <v>0</v>
      </c>
      <c r="BS27">
        <v>27.74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5</v>
      </c>
      <c r="BZ27">
        <v>90</v>
      </c>
      <c r="CA27">
        <v>70</v>
      </c>
      <c r="CF27">
        <v>0</v>
      </c>
      <c r="CG27">
        <v>0</v>
      </c>
      <c r="CM27">
        <v>0</v>
      </c>
      <c r="CN27" t="s">
        <v>317</v>
      </c>
      <c r="CO27">
        <v>0</v>
      </c>
      <c r="CP27">
        <f t="shared" si="29"/>
        <v>588</v>
      </c>
      <c r="CQ27">
        <f t="shared" si="30"/>
        <v>0</v>
      </c>
      <c r="CR27">
        <f t="shared" si="31"/>
        <v>0</v>
      </c>
      <c r="CS27">
        <f t="shared" si="32"/>
        <v>0</v>
      </c>
      <c r="CT27">
        <f t="shared" si="33"/>
        <v>244.99968000000001</v>
      </c>
      <c r="CU27">
        <f t="shared" si="34"/>
        <v>0</v>
      </c>
      <c r="CV27">
        <f t="shared" si="35"/>
        <v>1.0349999999999999</v>
      </c>
      <c r="CW27">
        <f t="shared" si="36"/>
        <v>0</v>
      </c>
      <c r="CX27">
        <f t="shared" si="37"/>
        <v>0</v>
      </c>
      <c r="CY27">
        <f t="shared" si="38"/>
        <v>405.72</v>
      </c>
      <c r="CZ27">
        <f t="shared" si="39"/>
        <v>282.24</v>
      </c>
      <c r="DC27" t="s">
        <v>5</v>
      </c>
      <c r="DD27" t="s">
        <v>5</v>
      </c>
      <c r="DE27" t="s">
        <v>17</v>
      </c>
      <c r="DF27" t="s">
        <v>17</v>
      </c>
      <c r="DG27" t="s">
        <v>18</v>
      </c>
      <c r="DH27" t="s">
        <v>5</v>
      </c>
      <c r="DI27" t="s">
        <v>18</v>
      </c>
      <c r="DJ27" t="s">
        <v>17</v>
      </c>
      <c r="DK27" t="s">
        <v>5</v>
      </c>
      <c r="DL27" t="s">
        <v>5</v>
      </c>
      <c r="DM27" t="s">
        <v>5</v>
      </c>
      <c r="DN27">
        <v>0</v>
      </c>
      <c r="DO27">
        <v>0</v>
      </c>
      <c r="DP27">
        <v>1</v>
      </c>
      <c r="DQ27">
        <v>1</v>
      </c>
      <c r="DU27">
        <v>1005</v>
      </c>
      <c r="DV27" t="s">
        <v>39</v>
      </c>
      <c r="DW27" t="s">
        <v>39</v>
      </c>
      <c r="DX27">
        <v>1</v>
      </c>
      <c r="EE27">
        <v>38031008</v>
      </c>
      <c r="EF27">
        <v>2</v>
      </c>
      <c r="EG27" t="s">
        <v>19</v>
      </c>
      <c r="EH27">
        <v>0</v>
      </c>
      <c r="EI27" t="s">
        <v>5</v>
      </c>
      <c r="EJ27">
        <v>1</v>
      </c>
      <c r="EK27">
        <v>13001</v>
      </c>
      <c r="EL27" t="s">
        <v>41</v>
      </c>
      <c r="EM27" t="s">
        <v>42</v>
      </c>
      <c r="EO27" t="s">
        <v>22</v>
      </c>
      <c r="EQ27">
        <v>0</v>
      </c>
      <c r="ER27">
        <v>7.68</v>
      </c>
      <c r="ES27">
        <v>0</v>
      </c>
      <c r="ET27">
        <v>0</v>
      </c>
      <c r="EU27">
        <v>0</v>
      </c>
      <c r="EV27">
        <v>7.68</v>
      </c>
      <c r="EW27">
        <v>0.9</v>
      </c>
      <c r="EX27">
        <v>0</v>
      </c>
      <c r="EY27">
        <v>0</v>
      </c>
      <c r="FQ27">
        <v>0</v>
      </c>
      <c r="FR27">
        <f t="shared" si="40"/>
        <v>0</v>
      </c>
      <c r="FS27">
        <v>0</v>
      </c>
      <c r="FT27" t="s">
        <v>23</v>
      </c>
      <c r="FU27" t="s">
        <v>24</v>
      </c>
      <c r="FV27" t="s">
        <v>24</v>
      </c>
      <c r="FW27" t="s">
        <v>25</v>
      </c>
      <c r="FX27">
        <v>81</v>
      </c>
      <c r="FY27">
        <v>59.5</v>
      </c>
      <c r="GA27" t="s">
        <v>5</v>
      </c>
      <c r="GD27">
        <v>0</v>
      </c>
      <c r="GF27">
        <v>2135071553</v>
      </c>
      <c r="GG27">
        <v>2</v>
      </c>
      <c r="GH27">
        <v>1</v>
      </c>
      <c r="GI27">
        <v>2</v>
      </c>
      <c r="GJ27">
        <v>0</v>
      </c>
      <c r="GK27">
        <f>ROUND(R27*(R12)/100,2)</f>
        <v>0</v>
      </c>
      <c r="GL27">
        <f t="shared" si="41"/>
        <v>0</v>
      </c>
      <c r="GM27">
        <f t="shared" si="42"/>
        <v>1275.96</v>
      </c>
      <c r="GN27">
        <f t="shared" si="43"/>
        <v>1275.96</v>
      </c>
      <c r="GO27">
        <f t="shared" si="44"/>
        <v>0</v>
      </c>
      <c r="GP27">
        <f t="shared" si="45"/>
        <v>0</v>
      </c>
      <c r="GR27">
        <v>0</v>
      </c>
      <c r="GS27">
        <v>3</v>
      </c>
      <c r="GT27">
        <v>0</v>
      </c>
      <c r="GU27" t="s">
        <v>5</v>
      </c>
      <c r="GV27">
        <f t="shared" si="46"/>
        <v>0</v>
      </c>
      <c r="GW27">
        <v>1</v>
      </c>
      <c r="GX27">
        <f t="shared" si="47"/>
        <v>0</v>
      </c>
      <c r="HA27">
        <v>0</v>
      </c>
      <c r="HB27">
        <v>0</v>
      </c>
      <c r="IK27">
        <v>0</v>
      </c>
    </row>
    <row r="28" spans="1:245" x14ac:dyDescent="0.35">
      <c r="A28">
        <v>17</v>
      </c>
      <c r="B28">
        <v>1</v>
      </c>
      <c r="C28">
        <f>ROW(SmtRes!A13)</f>
        <v>13</v>
      </c>
      <c r="D28">
        <f>ROW(EtalonRes!A13)</f>
        <v>13</v>
      </c>
      <c r="E28" t="s">
        <v>43</v>
      </c>
      <c r="F28" t="s">
        <v>44</v>
      </c>
      <c r="G28" t="s">
        <v>45</v>
      </c>
      <c r="H28" t="s">
        <v>15</v>
      </c>
      <c r="I28">
        <v>2.4</v>
      </c>
      <c r="J28">
        <v>0</v>
      </c>
      <c r="O28">
        <f t="shared" si="14"/>
        <v>12098.93</v>
      </c>
      <c r="P28">
        <f t="shared" si="15"/>
        <v>21.43</v>
      </c>
      <c r="Q28">
        <f t="shared" si="16"/>
        <v>57.2</v>
      </c>
      <c r="R28">
        <f t="shared" si="17"/>
        <v>30.79</v>
      </c>
      <c r="S28">
        <f t="shared" si="18"/>
        <v>12020.3</v>
      </c>
      <c r="T28">
        <f t="shared" si="19"/>
        <v>0</v>
      </c>
      <c r="U28">
        <f t="shared" si="20"/>
        <v>45.043199999999992</v>
      </c>
      <c r="V28">
        <f t="shared" si="21"/>
        <v>0.09</v>
      </c>
      <c r="W28">
        <f t="shared" si="22"/>
        <v>0</v>
      </c>
      <c r="X28">
        <f t="shared" si="23"/>
        <v>9640.8700000000008</v>
      </c>
      <c r="Y28">
        <f t="shared" si="24"/>
        <v>4458.8999999999996</v>
      </c>
      <c r="AA28">
        <v>45348361</v>
      </c>
      <c r="AB28">
        <f t="shared" si="25"/>
        <v>182.935</v>
      </c>
      <c r="AC28">
        <f t="shared" si="26"/>
        <v>0.36</v>
      </c>
      <c r="AD28">
        <f>ROUND(((((ET28*1.25))-((EU28*1.25)))+AE28),6)</f>
        <v>2.0249999999999999</v>
      </c>
      <c r="AE28">
        <f>ROUND(((EU28*1.25)),6)</f>
        <v>0.46250000000000002</v>
      </c>
      <c r="AF28">
        <f>ROUND(((EV28*1.15)),6)</f>
        <v>180.55</v>
      </c>
      <c r="AG28">
        <f t="shared" si="27"/>
        <v>0</v>
      </c>
      <c r="AH28">
        <f>((EW28*1.15))</f>
        <v>18.767999999999997</v>
      </c>
      <c r="AI28">
        <f>((EX28*1.25))</f>
        <v>3.7499999999999999E-2</v>
      </c>
      <c r="AJ28">
        <f t="shared" si="28"/>
        <v>0</v>
      </c>
      <c r="AK28">
        <v>158.97999999999999</v>
      </c>
      <c r="AL28">
        <v>0.36</v>
      </c>
      <c r="AM28">
        <v>1.62</v>
      </c>
      <c r="AN28">
        <v>0.37</v>
      </c>
      <c r="AO28">
        <v>157</v>
      </c>
      <c r="AP28">
        <v>0</v>
      </c>
      <c r="AQ28">
        <v>16.32</v>
      </c>
      <c r="AR28">
        <v>0.03</v>
      </c>
      <c r="AS28">
        <v>0</v>
      </c>
      <c r="AT28">
        <v>80</v>
      </c>
      <c r="AU28">
        <v>37</v>
      </c>
      <c r="AV28">
        <v>1</v>
      </c>
      <c r="AW28">
        <v>1</v>
      </c>
      <c r="AZ28">
        <v>1</v>
      </c>
      <c r="BA28">
        <v>27.74</v>
      </c>
      <c r="BB28">
        <v>11.77</v>
      </c>
      <c r="BC28">
        <v>24.8</v>
      </c>
      <c r="BD28" t="s">
        <v>5</v>
      </c>
      <c r="BE28" t="s">
        <v>5</v>
      </c>
      <c r="BF28" t="s">
        <v>5</v>
      </c>
      <c r="BG28" t="s">
        <v>5</v>
      </c>
      <c r="BH28">
        <v>0</v>
      </c>
      <c r="BI28">
        <v>1</v>
      </c>
      <c r="BJ28" t="s">
        <v>46</v>
      </c>
      <c r="BM28">
        <v>15001</v>
      </c>
      <c r="BN28">
        <v>0</v>
      </c>
      <c r="BO28" t="s">
        <v>44</v>
      </c>
      <c r="BP28">
        <v>1</v>
      </c>
      <c r="BQ28">
        <v>2</v>
      </c>
      <c r="BR28">
        <v>0</v>
      </c>
      <c r="BS28">
        <v>27.74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5</v>
      </c>
      <c r="BZ28">
        <v>105</v>
      </c>
      <c r="CA28">
        <v>55</v>
      </c>
      <c r="CF28">
        <v>0</v>
      </c>
      <c r="CG28">
        <v>0</v>
      </c>
      <c r="CM28">
        <v>0</v>
      </c>
      <c r="CN28" t="s">
        <v>317</v>
      </c>
      <c r="CO28">
        <v>0</v>
      </c>
      <c r="CP28">
        <f t="shared" si="29"/>
        <v>12098.929999999998</v>
      </c>
      <c r="CQ28">
        <f t="shared" si="30"/>
        <v>8.927999999999999</v>
      </c>
      <c r="CR28">
        <f t="shared" si="31"/>
        <v>23.834249999999997</v>
      </c>
      <c r="CS28">
        <f t="shared" si="32"/>
        <v>12.829750000000001</v>
      </c>
      <c r="CT28">
        <f t="shared" si="33"/>
        <v>5008.4570000000003</v>
      </c>
      <c r="CU28">
        <f t="shared" si="34"/>
        <v>0</v>
      </c>
      <c r="CV28">
        <f t="shared" si="35"/>
        <v>18.767999999999997</v>
      </c>
      <c r="CW28">
        <f t="shared" si="36"/>
        <v>3.7499999999999999E-2</v>
      </c>
      <c r="CX28">
        <f t="shared" si="37"/>
        <v>0</v>
      </c>
      <c r="CY28">
        <f t="shared" si="38"/>
        <v>9640.8719999999994</v>
      </c>
      <c r="CZ28">
        <f t="shared" si="39"/>
        <v>4458.9032999999999</v>
      </c>
      <c r="DC28" t="s">
        <v>5</v>
      </c>
      <c r="DD28" t="s">
        <v>5</v>
      </c>
      <c r="DE28" t="s">
        <v>17</v>
      </c>
      <c r="DF28" t="s">
        <v>17</v>
      </c>
      <c r="DG28" t="s">
        <v>18</v>
      </c>
      <c r="DH28" t="s">
        <v>5</v>
      </c>
      <c r="DI28" t="s">
        <v>18</v>
      </c>
      <c r="DJ28" t="s">
        <v>17</v>
      </c>
      <c r="DK28" t="s">
        <v>5</v>
      </c>
      <c r="DL28" t="s">
        <v>5</v>
      </c>
      <c r="DM28" t="s">
        <v>5</v>
      </c>
      <c r="DN28">
        <v>0</v>
      </c>
      <c r="DO28">
        <v>0</v>
      </c>
      <c r="DP28">
        <v>1</v>
      </c>
      <c r="DQ28">
        <v>1</v>
      </c>
      <c r="DU28">
        <v>1005</v>
      </c>
      <c r="DV28" t="s">
        <v>15</v>
      </c>
      <c r="DW28" t="s">
        <v>15</v>
      </c>
      <c r="DX28">
        <v>100</v>
      </c>
      <c r="EE28">
        <v>38031031</v>
      </c>
      <c r="EF28">
        <v>2</v>
      </c>
      <c r="EG28" t="s">
        <v>19</v>
      </c>
      <c r="EH28">
        <v>0</v>
      </c>
      <c r="EI28" t="s">
        <v>5</v>
      </c>
      <c r="EJ28">
        <v>1</v>
      </c>
      <c r="EK28">
        <v>15001</v>
      </c>
      <c r="EL28" t="s">
        <v>47</v>
      </c>
      <c r="EM28" t="s">
        <v>48</v>
      </c>
      <c r="EO28" t="s">
        <v>22</v>
      </c>
      <c r="EQ28">
        <v>0</v>
      </c>
      <c r="ER28">
        <v>158.97999999999999</v>
      </c>
      <c r="ES28">
        <v>0.36</v>
      </c>
      <c r="ET28">
        <v>1.62</v>
      </c>
      <c r="EU28">
        <v>0.37</v>
      </c>
      <c r="EV28">
        <v>157</v>
      </c>
      <c r="EW28">
        <v>16.32</v>
      </c>
      <c r="EX28">
        <v>0.03</v>
      </c>
      <c r="EY28">
        <v>0</v>
      </c>
      <c r="FQ28">
        <v>0</v>
      </c>
      <c r="FR28">
        <f t="shared" si="40"/>
        <v>0</v>
      </c>
      <c r="FS28">
        <v>0</v>
      </c>
      <c r="FT28" t="s">
        <v>23</v>
      </c>
      <c r="FU28" t="s">
        <v>24</v>
      </c>
      <c r="FV28" t="s">
        <v>24</v>
      </c>
      <c r="FW28" t="s">
        <v>25</v>
      </c>
      <c r="FX28">
        <v>94.5</v>
      </c>
      <c r="FY28">
        <v>46.75</v>
      </c>
      <c r="GA28" t="s">
        <v>5</v>
      </c>
      <c r="GD28">
        <v>0</v>
      </c>
      <c r="GF28">
        <v>1512014446</v>
      </c>
      <c r="GG28">
        <v>2</v>
      </c>
      <c r="GH28">
        <v>1</v>
      </c>
      <c r="GI28">
        <v>2</v>
      </c>
      <c r="GJ28">
        <v>0</v>
      </c>
      <c r="GK28">
        <f>ROUND(R28*(R12)/100,2)</f>
        <v>0</v>
      </c>
      <c r="GL28">
        <f t="shared" si="41"/>
        <v>0</v>
      </c>
      <c r="GM28">
        <f t="shared" si="42"/>
        <v>26198.7</v>
      </c>
      <c r="GN28">
        <f t="shared" si="43"/>
        <v>26198.7</v>
      </c>
      <c r="GO28">
        <f t="shared" si="44"/>
        <v>0</v>
      </c>
      <c r="GP28">
        <f t="shared" si="45"/>
        <v>0</v>
      </c>
      <c r="GR28">
        <v>0</v>
      </c>
      <c r="GS28">
        <v>3</v>
      </c>
      <c r="GT28">
        <v>0</v>
      </c>
      <c r="GU28" t="s">
        <v>5</v>
      </c>
      <c r="GV28">
        <f t="shared" si="46"/>
        <v>0</v>
      </c>
      <c r="GW28">
        <v>1</v>
      </c>
      <c r="GX28">
        <f t="shared" si="47"/>
        <v>0</v>
      </c>
      <c r="HA28">
        <v>0</v>
      </c>
      <c r="HB28">
        <v>0</v>
      </c>
      <c r="IK28">
        <v>0</v>
      </c>
    </row>
    <row r="29" spans="1:245" x14ac:dyDescent="0.35">
      <c r="A29">
        <v>18</v>
      </c>
      <c r="B29">
        <v>1</v>
      </c>
      <c r="C29">
        <v>13</v>
      </c>
      <c r="E29" t="s">
        <v>49</v>
      </c>
      <c r="F29" t="s">
        <v>50</v>
      </c>
      <c r="G29" t="s">
        <v>51</v>
      </c>
      <c r="H29" t="s">
        <v>52</v>
      </c>
      <c r="I29">
        <f>I28*J29</f>
        <v>48</v>
      </c>
      <c r="J29">
        <v>20</v>
      </c>
      <c r="O29">
        <f t="shared" si="14"/>
        <v>5135.43</v>
      </c>
      <c r="P29">
        <f t="shared" si="15"/>
        <v>5135.43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45348361</v>
      </c>
      <c r="AB29">
        <f t="shared" si="25"/>
        <v>15.09</v>
      </c>
      <c r="AC29">
        <f t="shared" si="26"/>
        <v>15.09</v>
      </c>
      <c r="AD29">
        <f>ROUND((((ET29)-(EU29))+AE29),6)</f>
        <v>0</v>
      </c>
      <c r="AE29">
        <f>ROUND((EU29),6)</f>
        <v>0</v>
      </c>
      <c r="AF29">
        <f>ROUND((EV29),6)</f>
        <v>0</v>
      </c>
      <c r="AG29">
        <f t="shared" si="27"/>
        <v>0</v>
      </c>
      <c r="AH29">
        <f>(EW29)</f>
        <v>0</v>
      </c>
      <c r="AI29">
        <f>(EX29)</f>
        <v>0</v>
      </c>
      <c r="AJ29">
        <f t="shared" si="28"/>
        <v>0</v>
      </c>
      <c r="AK29">
        <v>15.09</v>
      </c>
      <c r="AL29">
        <v>15.09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80</v>
      </c>
      <c r="AU29">
        <v>37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7.09</v>
      </c>
      <c r="BD29" t="s">
        <v>5</v>
      </c>
      <c r="BE29" t="s">
        <v>5</v>
      </c>
      <c r="BF29" t="s">
        <v>5</v>
      </c>
      <c r="BG29" t="s">
        <v>5</v>
      </c>
      <c r="BH29">
        <v>3</v>
      </c>
      <c r="BI29">
        <v>1</v>
      </c>
      <c r="BJ29" t="s">
        <v>53</v>
      </c>
      <c r="BM29">
        <v>15001</v>
      </c>
      <c r="BN29">
        <v>0</v>
      </c>
      <c r="BO29" t="s">
        <v>50</v>
      </c>
      <c r="BP29">
        <v>1</v>
      </c>
      <c r="BQ29">
        <v>2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5</v>
      </c>
      <c r="BZ29">
        <v>105</v>
      </c>
      <c r="CA29">
        <v>55</v>
      </c>
      <c r="CF29">
        <v>0</v>
      </c>
      <c r="CG29">
        <v>0</v>
      </c>
      <c r="CM29">
        <v>0</v>
      </c>
      <c r="CN29" t="s">
        <v>5</v>
      </c>
      <c r="CO29">
        <v>0</v>
      </c>
      <c r="CP29">
        <f t="shared" si="29"/>
        <v>5135.43</v>
      </c>
      <c r="CQ29">
        <f t="shared" si="30"/>
        <v>106.9881</v>
      </c>
      <c r="CR29">
        <f t="shared" si="31"/>
        <v>0</v>
      </c>
      <c r="CS29">
        <f t="shared" si="32"/>
        <v>0</v>
      </c>
      <c r="CT29">
        <f t="shared" si="33"/>
        <v>0</v>
      </c>
      <c r="CU29">
        <f t="shared" si="34"/>
        <v>0</v>
      </c>
      <c r="CV29">
        <f t="shared" si="35"/>
        <v>0</v>
      </c>
      <c r="CW29">
        <f t="shared" si="36"/>
        <v>0</v>
      </c>
      <c r="CX29">
        <f t="shared" si="37"/>
        <v>0</v>
      </c>
      <c r="CY29">
        <f t="shared" si="38"/>
        <v>0</v>
      </c>
      <c r="CZ29">
        <f t="shared" si="39"/>
        <v>0</v>
      </c>
      <c r="DC29" t="s">
        <v>5</v>
      </c>
      <c r="DD29" t="s">
        <v>5</v>
      </c>
      <c r="DE29" t="s">
        <v>5</v>
      </c>
      <c r="DF29" t="s">
        <v>5</v>
      </c>
      <c r="DG29" t="s">
        <v>5</v>
      </c>
      <c r="DH29" t="s">
        <v>5</v>
      </c>
      <c r="DI29" t="s">
        <v>5</v>
      </c>
      <c r="DJ29" t="s">
        <v>5</v>
      </c>
      <c r="DK29" t="s">
        <v>5</v>
      </c>
      <c r="DL29" t="s">
        <v>5</v>
      </c>
      <c r="DM29" t="s">
        <v>5</v>
      </c>
      <c r="DN29">
        <v>0</v>
      </c>
      <c r="DO29">
        <v>0</v>
      </c>
      <c r="DP29">
        <v>1</v>
      </c>
      <c r="DQ29">
        <v>1</v>
      </c>
      <c r="DU29">
        <v>1009</v>
      </c>
      <c r="DV29" t="s">
        <v>52</v>
      </c>
      <c r="DW29" t="s">
        <v>52</v>
      </c>
      <c r="DX29">
        <v>1</v>
      </c>
      <c r="EE29">
        <v>38031031</v>
      </c>
      <c r="EF29">
        <v>2</v>
      </c>
      <c r="EG29" t="s">
        <v>19</v>
      </c>
      <c r="EH29">
        <v>0</v>
      </c>
      <c r="EI29" t="s">
        <v>5</v>
      </c>
      <c r="EJ29">
        <v>1</v>
      </c>
      <c r="EK29">
        <v>15001</v>
      </c>
      <c r="EL29" t="s">
        <v>47</v>
      </c>
      <c r="EM29" t="s">
        <v>48</v>
      </c>
      <c r="EO29" t="s">
        <v>5</v>
      </c>
      <c r="EQ29">
        <v>0</v>
      </c>
      <c r="ER29">
        <v>15.09</v>
      </c>
      <c r="ES29">
        <v>15.09</v>
      </c>
      <c r="ET29">
        <v>0</v>
      </c>
      <c r="EU29">
        <v>0</v>
      </c>
      <c r="EV29">
        <v>0</v>
      </c>
      <c r="EW29">
        <v>0</v>
      </c>
      <c r="EX29">
        <v>0</v>
      </c>
      <c r="FQ29">
        <v>0</v>
      </c>
      <c r="FR29">
        <f t="shared" si="40"/>
        <v>0</v>
      </c>
      <c r="FS29">
        <v>0</v>
      </c>
      <c r="FT29" t="s">
        <v>23</v>
      </c>
      <c r="FU29" t="s">
        <v>24</v>
      </c>
      <c r="FV29" t="s">
        <v>24</v>
      </c>
      <c r="FW29" t="s">
        <v>25</v>
      </c>
      <c r="FX29">
        <v>94.5</v>
      </c>
      <c r="FY29">
        <v>46.75</v>
      </c>
      <c r="GA29" t="s">
        <v>5</v>
      </c>
      <c r="GD29">
        <v>0</v>
      </c>
      <c r="GF29">
        <v>1453462043</v>
      </c>
      <c r="GG29">
        <v>2</v>
      </c>
      <c r="GH29">
        <v>1</v>
      </c>
      <c r="GI29">
        <v>2</v>
      </c>
      <c r="GJ29">
        <v>0</v>
      </c>
      <c r="GK29">
        <f>ROUND(R29*(R12)/100,2)</f>
        <v>0</v>
      </c>
      <c r="GL29">
        <f t="shared" si="41"/>
        <v>0</v>
      </c>
      <c r="GM29">
        <f t="shared" si="42"/>
        <v>5135.43</v>
      </c>
      <c r="GN29">
        <f t="shared" si="43"/>
        <v>5135.43</v>
      </c>
      <c r="GO29">
        <f t="shared" si="44"/>
        <v>0</v>
      </c>
      <c r="GP29">
        <f t="shared" si="45"/>
        <v>0</v>
      </c>
      <c r="GR29">
        <v>0</v>
      </c>
      <c r="GS29">
        <v>3</v>
      </c>
      <c r="GT29">
        <v>0</v>
      </c>
      <c r="GU29" t="s">
        <v>5</v>
      </c>
      <c r="GV29">
        <f t="shared" si="46"/>
        <v>0</v>
      </c>
      <c r="GW29">
        <v>1</v>
      </c>
      <c r="GX29">
        <f t="shared" si="47"/>
        <v>0</v>
      </c>
      <c r="HA29">
        <v>0</v>
      </c>
      <c r="HB29">
        <v>0</v>
      </c>
      <c r="IK29">
        <v>0</v>
      </c>
    </row>
    <row r="30" spans="1:245" x14ac:dyDescent="0.35">
      <c r="A30">
        <v>17</v>
      </c>
      <c r="B30">
        <v>1</v>
      </c>
      <c r="C30">
        <f>ROW(SmtRes!A21)</f>
        <v>21</v>
      </c>
      <c r="D30">
        <f>ROW(EtalonRes!A21)</f>
        <v>21</v>
      </c>
      <c r="E30" t="s">
        <v>54</v>
      </c>
      <c r="F30" t="s">
        <v>55</v>
      </c>
      <c r="G30" t="s">
        <v>56</v>
      </c>
      <c r="H30" t="s">
        <v>15</v>
      </c>
      <c r="I30">
        <v>2.4</v>
      </c>
      <c r="J30">
        <v>0</v>
      </c>
      <c r="O30">
        <f t="shared" si="14"/>
        <v>83869.649999999994</v>
      </c>
      <c r="P30">
        <f t="shared" si="15"/>
        <v>15897.95</v>
      </c>
      <c r="Q30">
        <f t="shared" si="16"/>
        <v>6193.5</v>
      </c>
      <c r="R30">
        <f t="shared" si="17"/>
        <v>4984.88</v>
      </c>
      <c r="S30">
        <f t="shared" si="18"/>
        <v>61778.2</v>
      </c>
      <c r="T30">
        <f t="shared" si="19"/>
        <v>0</v>
      </c>
      <c r="U30">
        <f t="shared" si="20"/>
        <v>236.91839999999996</v>
      </c>
      <c r="V30">
        <f t="shared" si="21"/>
        <v>18.869999999999997</v>
      </c>
      <c r="W30">
        <f t="shared" si="22"/>
        <v>0</v>
      </c>
      <c r="X30">
        <f t="shared" si="23"/>
        <v>53410.46</v>
      </c>
      <c r="Y30">
        <f t="shared" si="24"/>
        <v>24702.34</v>
      </c>
      <c r="AA30">
        <v>45348361</v>
      </c>
      <c r="AB30">
        <f t="shared" si="25"/>
        <v>2187.56</v>
      </c>
      <c r="AC30">
        <f t="shared" si="26"/>
        <v>1130.4000000000001</v>
      </c>
      <c r="AD30">
        <f>ROUND(((((ET30*1.25))-((EU30*1.25)))+AE30),6)</f>
        <v>129.22499999999999</v>
      </c>
      <c r="AE30">
        <f>ROUND(((EU30*1.25)),6)</f>
        <v>74.875</v>
      </c>
      <c r="AF30">
        <f>ROUND(((EV30*1.15)),6)</f>
        <v>927.93499999999995</v>
      </c>
      <c r="AG30">
        <f t="shared" si="27"/>
        <v>0</v>
      </c>
      <c r="AH30">
        <f>((EW30*1.15))</f>
        <v>98.715999999999994</v>
      </c>
      <c r="AI30">
        <f>((EX30*1.25))</f>
        <v>7.8624999999999998</v>
      </c>
      <c r="AJ30">
        <f t="shared" si="28"/>
        <v>0</v>
      </c>
      <c r="AK30">
        <v>2040.68</v>
      </c>
      <c r="AL30">
        <v>1130.4000000000001</v>
      </c>
      <c r="AM30">
        <v>103.38</v>
      </c>
      <c r="AN30">
        <v>59.9</v>
      </c>
      <c r="AO30">
        <v>806.9</v>
      </c>
      <c r="AP30">
        <v>0</v>
      </c>
      <c r="AQ30">
        <v>85.84</v>
      </c>
      <c r="AR30">
        <v>6.29</v>
      </c>
      <c r="AS30">
        <v>0</v>
      </c>
      <c r="AT30">
        <v>80</v>
      </c>
      <c r="AU30">
        <v>37</v>
      </c>
      <c r="AV30">
        <v>1</v>
      </c>
      <c r="AW30">
        <v>1</v>
      </c>
      <c r="AZ30">
        <v>1</v>
      </c>
      <c r="BA30">
        <v>27.74</v>
      </c>
      <c r="BB30">
        <v>19.97</v>
      </c>
      <c r="BC30">
        <v>5.86</v>
      </c>
      <c r="BD30" t="s">
        <v>5</v>
      </c>
      <c r="BE30" t="s">
        <v>5</v>
      </c>
      <c r="BF30" t="s">
        <v>5</v>
      </c>
      <c r="BG30" t="s">
        <v>5</v>
      </c>
      <c r="BH30">
        <v>0</v>
      </c>
      <c r="BI30">
        <v>1</v>
      </c>
      <c r="BJ30" t="s">
        <v>57</v>
      </c>
      <c r="BM30">
        <v>15001</v>
      </c>
      <c r="BN30">
        <v>0</v>
      </c>
      <c r="BO30" t="s">
        <v>55</v>
      </c>
      <c r="BP30">
        <v>1</v>
      </c>
      <c r="BQ30">
        <v>2</v>
      </c>
      <c r="BR30">
        <v>0</v>
      </c>
      <c r="BS30">
        <v>27.74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5</v>
      </c>
      <c r="BZ30">
        <v>105</v>
      </c>
      <c r="CA30">
        <v>55</v>
      </c>
      <c r="CF30">
        <v>0</v>
      </c>
      <c r="CG30">
        <v>0</v>
      </c>
      <c r="CM30">
        <v>0</v>
      </c>
      <c r="CN30" t="s">
        <v>317</v>
      </c>
      <c r="CO30">
        <v>0</v>
      </c>
      <c r="CP30">
        <f t="shared" si="29"/>
        <v>83869.649999999994</v>
      </c>
      <c r="CQ30">
        <f t="shared" si="30"/>
        <v>6624.1440000000011</v>
      </c>
      <c r="CR30">
        <f t="shared" si="31"/>
        <v>2580.6232499999996</v>
      </c>
      <c r="CS30">
        <f t="shared" si="32"/>
        <v>2077.0324999999998</v>
      </c>
      <c r="CT30">
        <f t="shared" si="33"/>
        <v>25740.916899999997</v>
      </c>
      <c r="CU30">
        <f t="shared" si="34"/>
        <v>0</v>
      </c>
      <c r="CV30">
        <f t="shared" si="35"/>
        <v>98.715999999999994</v>
      </c>
      <c r="CW30">
        <f t="shared" si="36"/>
        <v>7.8624999999999998</v>
      </c>
      <c r="CX30">
        <f t="shared" si="37"/>
        <v>0</v>
      </c>
      <c r="CY30">
        <f t="shared" si="38"/>
        <v>53410.464000000007</v>
      </c>
      <c r="CZ30">
        <f t="shared" si="39"/>
        <v>24702.339599999999</v>
      </c>
      <c r="DC30" t="s">
        <v>5</v>
      </c>
      <c r="DD30" t="s">
        <v>5</v>
      </c>
      <c r="DE30" t="s">
        <v>17</v>
      </c>
      <c r="DF30" t="s">
        <v>17</v>
      </c>
      <c r="DG30" t="s">
        <v>18</v>
      </c>
      <c r="DH30" t="s">
        <v>5</v>
      </c>
      <c r="DI30" t="s">
        <v>18</v>
      </c>
      <c r="DJ30" t="s">
        <v>17</v>
      </c>
      <c r="DK30" t="s">
        <v>5</v>
      </c>
      <c r="DL30" t="s">
        <v>5</v>
      </c>
      <c r="DM30" t="s">
        <v>5</v>
      </c>
      <c r="DN30">
        <v>0</v>
      </c>
      <c r="DO30">
        <v>0</v>
      </c>
      <c r="DP30">
        <v>1</v>
      </c>
      <c r="DQ30">
        <v>1</v>
      </c>
      <c r="DU30">
        <v>1005</v>
      </c>
      <c r="DV30" t="s">
        <v>15</v>
      </c>
      <c r="DW30" t="s">
        <v>15</v>
      </c>
      <c r="DX30">
        <v>100</v>
      </c>
      <c r="EE30">
        <v>38031031</v>
      </c>
      <c r="EF30">
        <v>2</v>
      </c>
      <c r="EG30" t="s">
        <v>19</v>
      </c>
      <c r="EH30">
        <v>0</v>
      </c>
      <c r="EI30" t="s">
        <v>5</v>
      </c>
      <c r="EJ30">
        <v>1</v>
      </c>
      <c r="EK30">
        <v>15001</v>
      </c>
      <c r="EL30" t="s">
        <v>47</v>
      </c>
      <c r="EM30" t="s">
        <v>48</v>
      </c>
      <c r="EO30" t="s">
        <v>22</v>
      </c>
      <c r="EQ30">
        <v>0</v>
      </c>
      <c r="ER30">
        <v>2040.68</v>
      </c>
      <c r="ES30">
        <v>1130.4000000000001</v>
      </c>
      <c r="ET30">
        <v>103.38</v>
      </c>
      <c r="EU30">
        <v>59.9</v>
      </c>
      <c r="EV30">
        <v>806.9</v>
      </c>
      <c r="EW30">
        <v>85.84</v>
      </c>
      <c r="EX30">
        <v>6.29</v>
      </c>
      <c r="EY30">
        <v>0</v>
      </c>
      <c r="FQ30">
        <v>0</v>
      </c>
      <c r="FR30">
        <f t="shared" si="40"/>
        <v>0</v>
      </c>
      <c r="FS30">
        <v>0</v>
      </c>
      <c r="FT30" t="s">
        <v>23</v>
      </c>
      <c r="FU30" t="s">
        <v>24</v>
      </c>
      <c r="FV30" t="s">
        <v>24</v>
      </c>
      <c r="FW30" t="s">
        <v>25</v>
      </c>
      <c r="FX30">
        <v>94.5</v>
      </c>
      <c r="FY30">
        <v>46.75</v>
      </c>
      <c r="GA30" t="s">
        <v>5</v>
      </c>
      <c r="GD30">
        <v>0</v>
      </c>
      <c r="GF30">
        <v>-2005265540</v>
      </c>
      <c r="GG30">
        <v>2</v>
      </c>
      <c r="GH30">
        <v>1</v>
      </c>
      <c r="GI30">
        <v>2</v>
      </c>
      <c r="GJ30">
        <v>0</v>
      </c>
      <c r="GK30">
        <f>ROUND(R30*(R12)/100,2)</f>
        <v>0</v>
      </c>
      <c r="GL30">
        <f t="shared" si="41"/>
        <v>0</v>
      </c>
      <c r="GM30">
        <f t="shared" si="42"/>
        <v>161982.45000000001</v>
      </c>
      <c r="GN30">
        <f t="shared" si="43"/>
        <v>161982.45000000001</v>
      </c>
      <c r="GO30">
        <f t="shared" si="44"/>
        <v>0</v>
      </c>
      <c r="GP30">
        <f t="shared" si="45"/>
        <v>0</v>
      </c>
      <c r="GR30">
        <v>0</v>
      </c>
      <c r="GS30">
        <v>3</v>
      </c>
      <c r="GT30">
        <v>0</v>
      </c>
      <c r="GU30" t="s">
        <v>5</v>
      </c>
      <c r="GV30">
        <f t="shared" si="46"/>
        <v>0</v>
      </c>
      <c r="GW30">
        <v>1</v>
      </c>
      <c r="GX30">
        <f t="shared" si="47"/>
        <v>0</v>
      </c>
      <c r="HA30">
        <v>0</v>
      </c>
      <c r="HB30">
        <v>0</v>
      </c>
      <c r="IK30">
        <v>0</v>
      </c>
    </row>
    <row r="31" spans="1:245" x14ac:dyDescent="0.35">
      <c r="A31">
        <v>17</v>
      </c>
      <c r="B31">
        <v>1</v>
      </c>
      <c r="C31">
        <f>ROW(SmtRes!A27)</f>
        <v>27</v>
      </c>
      <c r="D31">
        <f>ROW(EtalonRes!A27)</f>
        <v>27</v>
      </c>
      <c r="E31" t="s">
        <v>58</v>
      </c>
      <c r="F31" t="s">
        <v>44</v>
      </c>
      <c r="G31" t="s">
        <v>45</v>
      </c>
      <c r="H31" t="s">
        <v>15</v>
      </c>
      <c r="I31">
        <v>2.4</v>
      </c>
      <c r="J31">
        <v>0</v>
      </c>
      <c r="O31">
        <f t="shared" si="14"/>
        <v>12098.93</v>
      </c>
      <c r="P31">
        <f t="shared" si="15"/>
        <v>21.43</v>
      </c>
      <c r="Q31">
        <f t="shared" si="16"/>
        <v>57.2</v>
      </c>
      <c r="R31">
        <f t="shared" si="17"/>
        <v>30.79</v>
      </c>
      <c r="S31">
        <f t="shared" si="18"/>
        <v>12020.3</v>
      </c>
      <c r="T31">
        <f t="shared" si="19"/>
        <v>0</v>
      </c>
      <c r="U31">
        <f t="shared" si="20"/>
        <v>45.043199999999992</v>
      </c>
      <c r="V31">
        <f t="shared" si="21"/>
        <v>0.09</v>
      </c>
      <c r="W31">
        <f t="shared" si="22"/>
        <v>0</v>
      </c>
      <c r="X31">
        <f t="shared" si="23"/>
        <v>9640.8700000000008</v>
      </c>
      <c r="Y31">
        <f t="shared" si="24"/>
        <v>4458.8999999999996</v>
      </c>
      <c r="AA31">
        <v>45348361</v>
      </c>
      <c r="AB31">
        <f t="shared" si="25"/>
        <v>182.935</v>
      </c>
      <c r="AC31">
        <f t="shared" si="26"/>
        <v>0.36</v>
      </c>
      <c r="AD31">
        <f>ROUND(((((ET31*1.25))-((EU31*1.25)))+AE31),6)</f>
        <v>2.0249999999999999</v>
      </c>
      <c r="AE31">
        <f>ROUND(((EU31*1.25)),6)</f>
        <v>0.46250000000000002</v>
      </c>
      <c r="AF31">
        <f>ROUND(((EV31*1.15)),6)</f>
        <v>180.55</v>
      </c>
      <c r="AG31">
        <f t="shared" si="27"/>
        <v>0</v>
      </c>
      <c r="AH31">
        <f>((EW31*1.15))</f>
        <v>18.767999999999997</v>
      </c>
      <c r="AI31">
        <f>((EX31*1.25))</f>
        <v>3.7499999999999999E-2</v>
      </c>
      <c r="AJ31">
        <f t="shared" si="28"/>
        <v>0</v>
      </c>
      <c r="AK31">
        <v>158.97999999999999</v>
      </c>
      <c r="AL31">
        <v>0.36</v>
      </c>
      <c r="AM31">
        <v>1.62</v>
      </c>
      <c r="AN31">
        <v>0.37</v>
      </c>
      <c r="AO31">
        <v>157</v>
      </c>
      <c r="AP31">
        <v>0</v>
      </c>
      <c r="AQ31">
        <v>16.32</v>
      </c>
      <c r="AR31">
        <v>0.03</v>
      </c>
      <c r="AS31">
        <v>0</v>
      </c>
      <c r="AT31">
        <v>80</v>
      </c>
      <c r="AU31">
        <v>37</v>
      </c>
      <c r="AV31">
        <v>1</v>
      </c>
      <c r="AW31">
        <v>1</v>
      </c>
      <c r="AZ31">
        <v>1</v>
      </c>
      <c r="BA31">
        <v>27.74</v>
      </c>
      <c r="BB31">
        <v>11.77</v>
      </c>
      <c r="BC31">
        <v>24.8</v>
      </c>
      <c r="BD31" t="s">
        <v>5</v>
      </c>
      <c r="BE31" t="s">
        <v>5</v>
      </c>
      <c r="BF31" t="s">
        <v>5</v>
      </c>
      <c r="BG31" t="s">
        <v>5</v>
      </c>
      <c r="BH31">
        <v>0</v>
      </c>
      <c r="BI31">
        <v>1</v>
      </c>
      <c r="BJ31" t="s">
        <v>46</v>
      </c>
      <c r="BM31">
        <v>15001</v>
      </c>
      <c r="BN31">
        <v>0</v>
      </c>
      <c r="BO31" t="s">
        <v>44</v>
      </c>
      <c r="BP31">
        <v>1</v>
      </c>
      <c r="BQ31">
        <v>2</v>
      </c>
      <c r="BR31">
        <v>0</v>
      </c>
      <c r="BS31">
        <v>27.74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5</v>
      </c>
      <c r="BZ31">
        <v>105</v>
      </c>
      <c r="CA31">
        <v>55</v>
      </c>
      <c r="CF31">
        <v>0</v>
      </c>
      <c r="CG31">
        <v>0</v>
      </c>
      <c r="CM31">
        <v>0</v>
      </c>
      <c r="CN31" t="s">
        <v>317</v>
      </c>
      <c r="CO31">
        <v>0</v>
      </c>
      <c r="CP31">
        <f t="shared" si="29"/>
        <v>12098.929999999998</v>
      </c>
      <c r="CQ31">
        <f t="shared" si="30"/>
        <v>8.927999999999999</v>
      </c>
      <c r="CR31">
        <f t="shared" si="31"/>
        <v>23.834249999999997</v>
      </c>
      <c r="CS31">
        <f t="shared" si="32"/>
        <v>12.829750000000001</v>
      </c>
      <c r="CT31">
        <f t="shared" si="33"/>
        <v>5008.4570000000003</v>
      </c>
      <c r="CU31">
        <f t="shared" si="34"/>
        <v>0</v>
      </c>
      <c r="CV31">
        <f t="shared" si="35"/>
        <v>18.767999999999997</v>
      </c>
      <c r="CW31">
        <f t="shared" si="36"/>
        <v>3.7499999999999999E-2</v>
      </c>
      <c r="CX31">
        <f t="shared" si="37"/>
        <v>0</v>
      </c>
      <c r="CY31">
        <f t="shared" si="38"/>
        <v>9640.8719999999994</v>
      </c>
      <c r="CZ31">
        <f t="shared" si="39"/>
        <v>4458.9032999999999</v>
      </c>
      <c r="DC31" t="s">
        <v>5</v>
      </c>
      <c r="DD31" t="s">
        <v>5</v>
      </c>
      <c r="DE31" t="s">
        <v>17</v>
      </c>
      <c r="DF31" t="s">
        <v>17</v>
      </c>
      <c r="DG31" t="s">
        <v>18</v>
      </c>
      <c r="DH31" t="s">
        <v>5</v>
      </c>
      <c r="DI31" t="s">
        <v>18</v>
      </c>
      <c r="DJ31" t="s">
        <v>17</v>
      </c>
      <c r="DK31" t="s">
        <v>5</v>
      </c>
      <c r="DL31" t="s">
        <v>5</v>
      </c>
      <c r="DM31" t="s">
        <v>5</v>
      </c>
      <c r="DN31">
        <v>0</v>
      </c>
      <c r="DO31">
        <v>0</v>
      </c>
      <c r="DP31">
        <v>1</v>
      </c>
      <c r="DQ31">
        <v>1</v>
      </c>
      <c r="DU31">
        <v>1005</v>
      </c>
      <c r="DV31" t="s">
        <v>15</v>
      </c>
      <c r="DW31" t="s">
        <v>15</v>
      </c>
      <c r="DX31">
        <v>100</v>
      </c>
      <c r="EE31">
        <v>38031031</v>
      </c>
      <c r="EF31">
        <v>2</v>
      </c>
      <c r="EG31" t="s">
        <v>19</v>
      </c>
      <c r="EH31">
        <v>0</v>
      </c>
      <c r="EI31" t="s">
        <v>5</v>
      </c>
      <c r="EJ31">
        <v>1</v>
      </c>
      <c r="EK31">
        <v>15001</v>
      </c>
      <c r="EL31" t="s">
        <v>47</v>
      </c>
      <c r="EM31" t="s">
        <v>48</v>
      </c>
      <c r="EO31" t="s">
        <v>22</v>
      </c>
      <c r="EQ31">
        <v>0</v>
      </c>
      <c r="ER31">
        <v>158.97999999999999</v>
      </c>
      <c r="ES31">
        <v>0.36</v>
      </c>
      <c r="ET31">
        <v>1.62</v>
      </c>
      <c r="EU31">
        <v>0.37</v>
      </c>
      <c r="EV31">
        <v>157</v>
      </c>
      <c r="EW31">
        <v>16.32</v>
      </c>
      <c r="EX31">
        <v>0.03</v>
      </c>
      <c r="EY31">
        <v>0</v>
      </c>
      <c r="FQ31">
        <v>0</v>
      </c>
      <c r="FR31">
        <f t="shared" si="40"/>
        <v>0</v>
      </c>
      <c r="FS31">
        <v>0</v>
      </c>
      <c r="FT31" t="s">
        <v>23</v>
      </c>
      <c r="FU31" t="s">
        <v>24</v>
      </c>
      <c r="FV31" t="s">
        <v>24</v>
      </c>
      <c r="FW31" t="s">
        <v>25</v>
      </c>
      <c r="FX31">
        <v>94.5</v>
      </c>
      <c r="FY31">
        <v>46.75</v>
      </c>
      <c r="GA31" t="s">
        <v>5</v>
      </c>
      <c r="GD31">
        <v>0</v>
      </c>
      <c r="GF31">
        <v>1512014446</v>
      </c>
      <c r="GG31">
        <v>2</v>
      </c>
      <c r="GH31">
        <v>1</v>
      </c>
      <c r="GI31">
        <v>2</v>
      </c>
      <c r="GJ31">
        <v>0</v>
      </c>
      <c r="GK31">
        <f>ROUND(R31*(R12)/100,2)</f>
        <v>0</v>
      </c>
      <c r="GL31">
        <f t="shared" si="41"/>
        <v>0</v>
      </c>
      <c r="GM31">
        <f t="shared" si="42"/>
        <v>26198.7</v>
      </c>
      <c r="GN31">
        <f t="shared" si="43"/>
        <v>26198.7</v>
      </c>
      <c r="GO31">
        <f t="shared" si="44"/>
        <v>0</v>
      </c>
      <c r="GP31">
        <f t="shared" si="45"/>
        <v>0</v>
      </c>
      <c r="GR31">
        <v>0</v>
      </c>
      <c r="GS31">
        <v>3</v>
      </c>
      <c r="GT31">
        <v>0</v>
      </c>
      <c r="GU31" t="s">
        <v>5</v>
      </c>
      <c r="GV31">
        <f t="shared" si="46"/>
        <v>0</v>
      </c>
      <c r="GW31">
        <v>1</v>
      </c>
      <c r="GX31">
        <f t="shared" si="47"/>
        <v>0</v>
      </c>
      <c r="HA31">
        <v>0</v>
      </c>
      <c r="HB31">
        <v>0</v>
      </c>
      <c r="IK31">
        <v>0</v>
      </c>
    </row>
    <row r="32" spans="1:245" x14ac:dyDescent="0.35">
      <c r="A32">
        <v>18</v>
      </c>
      <c r="B32">
        <v>1</v>
      </c>
      <c r="C32">
        <v>27</v>
      </c>
      <c r="E32" t="s">
        <v>59</v>
      </c>
      <c r="F32" t="s">
        <v>50</v>
      </c>
      <c r="G32" t="s">
        <v>51</v>
      </c>
      <c r="H32" t="s">
        <v>52</v>
      </c>
      <c r="I32">
        <f>I31*J32</f>
        <v>48</v>
      </c>
      <c r="J32">
        <v>20</v>
      </c>
      <c r="O32">
        <f t="shared" si="14"/>
        <v>5135.43</v>
      </c>
      <c r="P32">
        <f t="shared" si="15"/>
        <v>5135.43</v>
      </c>
      <c r="Q32">
        <f t="shared" si="16"/>
        <v>0</v>
      </c>
      <c r="R32">
        <f t="shared" si="17"/>
        <v>0</v>
      </c>
      <c r="S32">
        <f t="shared" si="18"/>
        <v>0</v>
      </c>
      <c r="T32">
        <f t="shared" si="19"/>
        <v>0</v>
      </c>
      <c r="U32">
        <f t="shared" si="20"/>
        <v>0</v>
      </c>
      <c r="V32">
        <f t="shared" si="21"/>
        <v>0</v>
      </c>
      <c r="W32">
        <f t="shared" si="22"/>
        <v>0</v>
      </c>
      <c r="X32">
        <f t="shared" si="23"/>
        <v>0</v>
      </c>
      <c r="Y32">
        <f t="shared" si="24"/>
        <v>0</v>
      </c>
      <c r="AA32">
        <v>45348361</v>
      </c>
      <c r="AB32">
        <f t="shared" si="25"/>
        <v>15.09</v>
      </c>
      <c r="AC32">
        <f t="shared" si="26"/>
        <v>15.09</v>
      </c>
      <c r="AD32">
        <f>ROUND((((ET32)-(EU32))+AE32),6)</f>
        <v>0</v>
      </c>
      <c r="AE32">
        <f>ROUND((EU32),6)</f>
        <v>0</v>
      </c>
      <c r="AF32">
        <f>ROUND((EV32),6)</f>
        <v>0</v>
      </c>
      <c r="AG32">
        <f t="shared" si="27"/>
        <v>0</v>
      </c>
      <c r="AH32">
        <f>(EW32)</f>
        <v>0</v>
      </c>
      <c r="AI32">
        <f>(EX32)</f>
        <v>0</v>
      </c>
      <c r="AJ32">
        <f t="shared" si="28"/>
        <v>0</v>
      </c>
      <c r="AK32">
        <v>15.09</v>
      </c>
      <c r="AL32">
        <v>15.09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80</v>
      </c>
      <c r="AU32">
        <v>37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7.09</v>
      </c>
      <c r="BD32" t="s">
        <v>5</v>
      </c>
      <c r="BE32" t="s">
        <v>5</v>
      </c>
      <c r="BF32" t="s">
        <v>5</v>
      </c>
      <c r="BG32" t="s">
        <v>5</v>
      </c>
      <c r="BH32">
        <v>3</v>
      </c>
      <c r="BI32">
        <v>1</v>
      </c>
      <c r="BJ32" t="s">
        <v>53</v>
      </c>
      <c r="BM32">
        <v>15001</v>
      </c>
      <c r="BN32">
        <v>0</v>
      </c>
      <c r="BO32" t="s">
        <v>50</v>
      </c>
      <c r="BP32">
        <v>1</v>
      </c>
      <c r="BQ32">
        <v>2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5</v>
      </c>
      <c r="BZ32">
        <v>105</v>
      </c>
      <c r="CA32">
        <v>55</v>
      </c>
      <c r="CF32">
        <v>0</v>
      </c>
      <c r="CG32">
        <v>0</v>
      </c>
      <c r="CM32">
        <v>0</v>
      </c>
      <c r="CN32" t="s">
        <v>5</v>
      </c>
      <c r="CO32">
        <v>0</v>
      </c>
      <c r="CP32">
        <f t="shared" si="29"/>
        <v>5135.43</v>
      </c>
      <c r="CQ32">
        <f t="shared" si="30"/>
        <v>106.9881</v>
      </c>
      <c r="CR32">
        <f t="shared" si="31"/>
        <v>0</v>
      </c>
      <c r="CS32">
        <f t="shared" si="32"/>
        <v>0</v>
      </c>
      <c r="CT32">
        <f t="shared" si="33"/>
        <v>0</v>
      </c>
      <c r="CU32">
        <f t="shared" si="34"/>
        <v>0</v>
      </c>
      <c r="CV32">
        <f t="shared" si="35"/>
        <v>0</v>
      </c>
      <c r="CW32">
        <f t="shared" si="36"/>
        <v>0</v>
      </c>
      <c r="CX32">
        <f t="shared" si="37"/>
        <v>0</v>
      </c>
      <c r="CY32">
        <f t="shared" si="38"/>
        <v>0</v>
      </c>
      <c r="CZ32">
        <f t="shared" si="39"/>
        <v>0</v>
      </c>
      <c r="DC32" t="s">
        <v>5</v>
      </c>
      <c r="DD32" t="s">
        <v>5</v>
      </c>
      <c r="DE32" t="s">
        <v>5</v>
      </c>
      <c r="DF32" t="s">
        <v>5</v>
      </c>
      <c r="DG32" t="s">
        <v>5</v>
      </c>
      <c r="DH32" t="s">
        <v>5</v>
      </c>
      <c r="DI32" t="s">
        <v>5</v>
      </c>
      <c r="DJ32" t="s">
        <v>5</v>
      </c>
      <c r="DK32" t="s">
        <v>5</v>
      </c>
      <c r="DL32" t="s">
        <v>5</v>
      </c>
      <c r="DM32" t="s">
        <v>5</v>
      </c>
      <c r="DN32">
        <v>0</v>
      </c>
      <c r="DO32">
        <v>0</v>
      </c>
      <c r="DP32">
        <v>1</v>
      </c>
      <c r="DQ32">
        <v>1</v>
      </c>
      <c r="DU32">
        <v>1009</v>
      </c>
      <c r="DV32" t="s">
        <v>52</v>
      </c>
      <c r="DW32" t="s">
        <v>52</v>
      </c>
      <c r="DX32">
        <v>1</v>
      </c>
      <c r="EE32">
        <v>38031031</v>
      </c>
      <c r="EF32">
        <v>2</v>
      </c>
      <c r="EG32" t="s">
        <v>19</v>
      </c>
      <c r="EH32">
        <v>0</v>
      </c>
      <c r="EI32" t="s">
        <v>5</v>
      </c>
      <c r="EJ32">
        <v>1</v>
      </c>
      <c r="EK32">
        <v>15001</v>
      </c>
      <c r="EL32" t="s">
        <v>47</v>
      </c>
      <c r="EM32" t="s">
        <v>48</v>
      </c>
      <c r="EO32" t="s">
        <v>5</v>
      </c>
      <c r="EQ32">
        <v>0</v>
      </c>
      <c r="ER32">
        <v>15.09</v>
      </c>
      <c r="ES32">
        <v>15.09</v>
      </c>
      <c r="ET32">
        <v>0</v>
      </c>
      <c r="EU32">
        <v>0</v>
      </c>
      <c r="EV32">
        <v>0</v>
      </c>
      <c r="EW32">
        <v>0</v>
      </c>
      <c r="EX32">
        <v>0</v>
      </c>
      <c r="FQ32">
        <v>0</v>
      </c>
      <c r="FR32">
        <f t="shared" si="40"/>
        <v>0</v>
      </c>
      <c r="FS32">
        <v>0</v>
      </c>
      <c r="FT32" t="s">
        <v>23</v>
      </c>
      <c r="FU32" t="s">
        <v>24</v>
      </c>
      <c r="FV32" t="s">
        <v>24</v>
      </c>
      <c r="FW32" t="s">
        <v>25</v>
      </c>
      <c r="FX32">
        <v>94.5</v>
      </c>
      <c r="FY32">
        <v>46.75</v>
      </c>
      <c r="GA32" t="s">
        <v>5</v>
      </c>
      <c r="GD32">
        <v>0</v>
      </c>
      <c r="GF32">
        <v>1453462043</v>
      </c>
      <c r="GG32">
        <v>2</v>
      </c>
      <c r="GH32">
        <v>1</v>
      </c>
      <c r="GI32">
        <v>2</v>
      </c>
      <c r="GJ32">
        <v>0</v>
      </c>
      <c r="GK32">
        <f>ROUND(R32*(R12)/100,2)</f>
        <v>0</v>
      </c>
      <c r="GL32">
        <f t="shared" si="41"/>
        <v>0</v>
      </c>
      <c r="GM32">
        <f t="shared" si="42"/>
        <v>5135.43</v>
      </c>
      <c r="GN32">
        <f t="shared" si="43"/>
        <v>5135.43</v>
      </c>
      <c r="GO32">
        <f t="shared" si="44"/>
        <v>0</v>
      </c>
      <c r="GP32">
        <f t="shared" si="45"/>
        <v>0</v>
      </c>
      <c r="GR32">
        <v>0</v>
      </c>
      <c r="GS32">
        <v>3</v>
      </c>
      <c r="GT32">
        <v>0</v>
      </c>
      <c r="GU32" t="s">
        <v>5</v>
      </c>
      <c r="GV32">
        <f t="shared" si="46"/>
        <v>0</v>
      </c>
      <c r="GW32">
        <v>1</v>
      </c>
      <c r="GX32">
        <f t="shared" si="47"/>
        <v>0</v>
      </c>
      <c r="HA32">
        <v>0</v>
      </c>
      <c r="HB32">
        <v>0</v>
      </c>
      <c r="IK32">
        <v>0</v>
      </c>
    </row>
    <row r="33" spans="1:245" x14ac:dyDescent="0.35">
      <c r="A33">
        <v>17</v>
      </c>
      <c r="B33">
        <v>1</v>
      </c>
      <c r="C33">
        <f>ROW(SmtRes!A34)</f>
        <v>34</v>
      </c>
      <c r="D33">
        <f>ROW(EtalonRes!A34)</f>
        <v>34</v>
      </c>
      <c r="E33" t="s">
        <v>60</v>
      </c>
      <c r="F33" t="s">
        <v>61</v>
      </c>
      <c r="G33" t="s">
        <v>62</v>
      </c>
      <c r="H33" t="s">
        <v>15</v>
      </c>
      <c r="I33">
        <v>2.4</v>
      </c>
      <c r="J33">
        <v>0</v>
      </c>
      <c r="O33">
        <f t="shared" si="14"/>
        <v>12432.25</v>
      </c>
      <c r="P33">
        <f t="shared" si="15"/>
        <v>3622.86</v>
      </c>
      <c r="Q33">
        <f t="shared" si="16"/>
        <v>79.75</v>
      </c>
      <c r="R33">
        <f t="shared" si="17"/>
        <v>40.78</v>
      </c>
      <c r="S33">
        <f t="shared" si="18"/>
        <v>8729.64</v>
      </c>
      <c r="T33">
        <f t="shared" si="19"/>
        <v>0</v>
      </c>
      <c r="U33">
        <f t="shared" si="20"/>
        <v>33.092399999999998</v>
      </c>
      <c r="V33">
        <f t="shared" si="21"/>
        <v>0.12</v>
      </c>
      <c r="W33">
        <f t="shared" si="22"/>
        <v>0</v>
      </c>
      <c r="X33">
        <f t="shared" si="23"/>
        <v>7016.34</v>
      </c>
      <c r="Y33">
        <f t="shared" si="24"/>
        <v>3245.06</v>
      </c>
      <c r="AA33">
        <v>45348361</v>
      </c>
      <c r="AB33">
        <f t="shared" si="25"/>
        <v>536.51300000000003</v>
      </c>
      <c r="AC33">
        <f t="shared" si="26"/>
        <v>402.54</v>
      </c>
      <c r="AD33">
        <f>ROUND(((((ET33*1.25))-((EU33*1.25)))+AE33),6)</f>
        <v>2.85</v>
      </c>
      <c r="AE33">
        <f>ROUND(((EU33*1.25)),6)</f>
        <v>0.61250000000000004</v>
      </c>
      <c r="AF33">
        <f>ROUND(((EV33*1.15)),6)</f>
        <v>131.12299999999999</v>
      </c>
      <c r="AG33">
        <f t="shared" si="27"/>
        <v>0</v>
      </c>
      <c r="AH33">
        <f>((EW33*1.15))</f>
        <v>13.788499999999999</v>
      </c>
      <c r="AI33">
        <f>((EX33*1.25))</f>
        <v>0.05</v>
      </c>
      <c r="AJ33">
        <f t="shared" si="28"/>
        <v>0</v>
      </c>
      <c r="AK33">
        <v>518.84</v>
      </c>
      <c r="AL33">
        <v>402.54</v>
      </c>
      <c r="AM33">
        <v>2.2799999999999998</v>
      </c>
      <c r="AN33">
        <v>0.49</v>
      </c>
      <c r="AO33">
        <v>114.02</v>
      </c>
      <c r="AP33">
        <v>0</v>
      </c>
      <c r="AQ33">
        <v>11.99</v>
      </c>
      <c r="AR33">
        <v>0.04</v>
      </c>
      <c r="AS33">
        <v>0</v>
      </c>
      <c r="AT33">
        <v>80</v>
      </c>
      <c r="AU33">
        <v>37</v>
      </c>
      <c r="AV33">
        <v>1</v>
      </c>
      <c r="AW33">
        <v>1</v>
      </c>
      <c r="AZ33">
        <v>1</v>
      </c>
      <c r="BA33">
        <v>27.74</v>
      </c>
      <c r="BB33">
        <v>11.66</v>
      </c>
      <c r="BC33">
        <v>3.75</v>
      </c>
      <c r="BD33" t="s">
        <v>5</v>
      </c>
      <c r="BE33" t="s">
        <v>5</v>
      </c>
      <c r="BF33" t="s">
        <v>5</v>
      </c>
      <c r="BG33" t="s">
        <v>5</v>
      </c>
      <c r="BH33">
        <v>0</v>
      </c>
      <c r="BI33">
        <v>1</v>
      </c>
      <c r="BJ33" t="s">
        <v>63</v>
      </c>
      <c r="BM33">
        <v>15001</v>
      </c>
      <c r="BN33">
        <v>0</v>
      </c>
      <c r="BO33" t="s">
        <v>61</v>
      </c>
      <c r="BP33">
        <v>1</v>
      </c>
      <c r="BQ33">
        <v>2</v>
      </c>
      <c r="BR33">
        <v>0</v>
      </c>
      <c r="BS33">
        <v>27.74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5</v>
      </c>
      <c r="BZ33">
        <v>105</v>
      </c>
      <c r="CA33">
        <v>55</v>
      </c>
      <c r="CF33">
        <v>0</v>
      </c>
      <c r="CG33">
        <v>0</v>
      </c>
      <c r="CM33">
        <v>0</v>
      </c>
      <c r="CN33" t="s">
        <v>317</v>
      </c>
      <c r="CO33">
        <v>0</v>
      </c>
      <c r="CP33">
        <f t="shared" si="29"/>
        <v>12432.25</v>
      </c>
      <c r="CQ33">
        <f t="shared" si="30"/>
        <v>1509.5250000000001</v>
      </c>
      <c r="CR33">
        <f t="shared" si="31"/>
        <v>33.231000000000002</v>
      </c>
      <c r="CS33">
        <f t="shared" si="32"/>
        <v>16.990750000000002</v>
      </c>
      <c r="CT33">
        <f t="shared" si="33"/>
        <v>3637.3520199999994</v>
      </c>
      <c r="CU33">
        <f t="shared" si="34"/>
        <v>0</v>
      </c>
      <c r="CV33">
        <f t="shared" si="35"/>
        <v>13.788499999999999</v>
      </c>
      <c r="CW33">
        <f t="shared" si="36"/>
        <v>0.05</v>
      </c>
      <c r="CX33">
        <f t="shared" si="37"/>
        <v>0</v>
      </c>
      <c r="CY33">
        <f t="shared" si="38"/>
        <v>7016.3359999999993</v>
      </c>
      <c r="CZ33">
        <f t="shared" si="39"/>
        <v>3245.0553999999997</v>
      </c>
      <c r="DC33" t="s">
        <v>5</v>
      </c>
      <c r="DD33" t="s">
        <v>5</v>
      </c>
      <c r="DE33" t="s">
        <v>17</v>
      </c>
      <c r="DF33" t="s">
        <v>17</v>
      </c>
      <c r="DG33" t="s">
        <v>18</v>
      </c>
      <c r="DH33" t="s">
        <v>5</v>
      </c>
      <c r="DI33" t="s">
        <v>18</v>
      </c>
      <c r="DJ33" t="s">
        <v>17</v>
      </c>
      <c r="DK33" t="s">
        <v>5</v>
      </c>
      <c r="DL33" t="s">
        <v>5</v>
      </c>
      <c r="DM33" t="s">
        <v>5</v>
      </c>
      <c r="DN33">
        <v>0</v>
      </c>
      <c r="DO33">
        <v>0</v>
      </c>
      <c r="DP33">
        <v>1</v>
      </c>
      <c r="DQ33">
        <v>1</v>
      </c>
      <c r="DU33">
        <v>1005</v>
      </c>
      <c r="DV33" t="s">
        <v>15</v>
      </c>
      <c r="DW33" t="s">
        <v>15</v>
      </c>
      <c r="DX33">
        <v>100</v>
      </c>
      <c r="EE33">
        <v>38031031</v>
      </c>
      <c r="EF33">
        <v>2</v>
      </c>
      <c r="EG33" t="s">
        <v>19</v>
      </c>
      <c r="EH33">
        <v>0</v>
      </c>
      <c r="EI33" t="s">
        <v>5</v>
      </c>
      <c r="EJ33">
        <v>1</v>
      </c>
      <c r="EK33">
        <v>15001</v>
      </c>
      <c r="EL33" t="s">
        <v>47</v>
      </c>
      <c r="EM33" t="s">
        <v>48</v>
      </c>
      <c r="EO33" t="s">
        <v>22</v>
      </c>
      <c r="EQ33">
        <v>0</v>
      </c>
      <c r="ER33">
        <v>518.84</v>
      </c>
      <c r="ES33">
        <v>402.54</v>
      </c>
      <c r="ET33">
        <v>2.2799999999999998</v>
      </c>
      <c r="EU33">
        <v>0.49</v>
      </c>
      <c r="EV33">
        <v>114.02</v>
      </c>
      <c r="EW33">
        <v>11.99</v>
      </c>
      <c r="EX33">
        <v>0.04</v>
      </c>
      <c r="EY33">
        <v>0</v>
      </c>
      <c r="FQ33">
        <v>0</v>
      </c>
      <c r="FR33">
        <f t="shared" si="40"/>
        <v>0</v>
      </c>
      <c r="FS33">
        <v>0</v>
      </c>
      <c r="FT33" t="s">
        <v>23</v>
      </c>
      <c r="FU33" t="s">
        <v>24</v>
      </c>
      <c r="FV33" t="s">
        <v>24</v>
      </c>
      <c r="FW33" t="s">
        <v>25</v>
      </c>
      <c r="FX33">
        <v>94.5</v>
      </c>
      <c r="FY33">
        <v>46.75</v>
      </c>
      <c r="GA33" t="s">
        <v>5</v>
      </c>
      <c r="GD33">
        <v>0</v>
      </c>
      <c r="GF33">
        <v>-547779467</v>
      </c>
      <c r="GG33">
        <v>2</v>
      </c>
      <c r="GH33">
        <v>1</v>
      </c>
      <c r="GI33">
        <v>2</v>
      </c>
      <c r="GJ33">
        <v>0</v>
      </c>
      <c r="GK33">
        <f>ROUND(R33*(R12)/100,2)</f>
        <v>0</v>
      </c>
      <c r="GL33">
        <f t="shared" si="41"/>
        <v>0</v>
      </c>
      <c r="GM33">
        <f t="shared" si="42"/>
        <v>22693.65</v>
      </c>
      <c r="GN33">
        <f t="shared" si="43"/>
        <v>22693.65</v>
      </c>
      <c r="GO33">
        <f t="shared" si="44"/>
        <v>0</v>
      </c>
      <c r="GP33">
        <f t="shared" si="45"/>
        <v>0</v>
      </c>
      <c r="GR33">
        <v>0</v>
      </c>
      <c r="GS33">
        <v>3</v>
      </c>
      <c r="GT33">
        <v>0</v>
      </c>
      <c r="GU33" t="s">
        <v>5</v>
      </c>
      <c r="GV33">
        <f t="shared" si="46"/>
        <v>0</v>
      </c>
      <c r="GW33">
        <v>1</v>
      </c>
      <c r="GX33">
        <f t="shared" si="47"/>
        <v>0</v>
      </c>
      <c r="HA33">
        <v>0</v>
      </c>
      <c r="HB33">
        <v>0</v>
      </c>
      <c r="IK33">
        <v>0</v>
      </c>
    </row>
    <row r="34" spans="1:245" x14ac:dyDescent="0.35">
      <c r="A34">
        <v>17</v>
      </c>
      <c r="B34">
        <v>1</v>
      </c>
      <c r="C34">
        <f>ROW(SmtRes!A39)</f>
        <v>39</v>
      </c>
      <c r="D34">
        <f>ROW(EtalonRes!A39)</f>
        <v>39</v>
      </c>
      <c r="E34" t="s">
        <v>64</v>
      </c>
      <c r="F34" t="s">
        <v>65</v>
      </c>
      <c r="G34" t="s">
        <v>66</v>
      </c>
      <c r="H34" t="s">
        <v>15</v>
      </c>
      <c r="I34">
        <v>38.68</v>
      </c>
      <c r="J34">
        <v>0</v>
      </c>
      <c r="O34">
        <f t="shared" si="14"/>
        <v>265917.27</v>
      </c>
      <c r="P34">
        <f t="shared" si="15"/>
        <v>4084.75</v>
      </c>
      <c r="Q34">
        <f t="shared" si="16"/>
        <v>1612.63</v>
      </c>
      <c r="R34">
        <f t="shared" si="17"/>
        <v>1448.53</v>
      </c>
      <c r="S34">
        <f t="shared" si="18"/>
        <v>260219.89</v>
      </c>
      <c r="T34">
        <f t="shared" si="19"/>
        <v>0</v>
      </c>
      <c r="U34">
        <f t="shared" si="20"/>
        <v>1085.7475999999999</v>
      </c>
      <c r="V34">
        <f t="shared" si="21"/>
        <v>3.8680000000000003</v>
      </c>
      <c r="W34">
        <f t="shared" si="22"/>
        <v>0</v>
      </c>
      <c r="X34">
        <f t="shared" si="23"/>
        <v>175317.84</v>
      </c>
      <c r="Y34">
        <f t="shared" si="24"/>
        <v>104667.37</v>
      </c>
      <c r="AA34">
        <v>45348361</v>
      </c>
      <c r="AB34">
        <f t="shared" si="25"/>
        <v>263.27999999999997</v>
      </c>
      <c r="AC34">
        <f t="shared" si="26"/>
        <v>17.63</v>
      </c>
      <c r="AD34">
        <f>ROUND((((ET34)-(EU34))+AE34),6)</f>
        <v>3.13</v>
      </c>
      <c r="AE34">
        <f>ROUND((EU34),6)</f>
        <v>1.35</v>
      </c>
      <c r="AF34">
        <f>ROUND((EV34),6)</f>
        <v>242.52</v>
      </c>
      <c r="AG34">
        <f t="shared" si="27"/>
        <v>0</v>
      </c>
      <c r="AH34">
        <f>(EW34)</f>
        <v>28.07</v>
      </c>
      <c r="AI34">
        <f>(EX34)</f>
        <v>0.1</v>
      </c>
      <c r="AJ34">
        <f t="shared" si="28"/>
        <v>0</v>
      </c>
      <c r="AK34">
        <v>263.27999999999997</v>
      </c>
      <c r="AL34">
        <v>17.63</v>
      </c>
      <c r="AM34">
        <v>3.13</v>
      </c>
      <c r="AN34">
        <v>1.35</v>
      </c>
      <c r="AO34">
        <v>242.52</v>
      </c>
      <c r="AP34">
        <v>0</v>
      </c>
      <c r="AQ34">
        <v>28.07</v>
      </c>
      <c r="AR34">
        <v>0.1</v>
      </c>
      <c r="AS34">
        <v>0</v>
      </c>
      <c r="AT34">
        <v>67</v>
      </c>
      <c r="AU34">
        <v>40</v>
      </c>
      <c r="AV34">
        <v>1</v>
      </c>
      <c r="AW34">
        <v>1</v>
      </c>
      <c r="AZ34">
        <v>1</v>
      </c>
      <c r="BA34">
        <v>27.74</v>
      </c>
      <c r="BB34">
        <v>13.32</v>
      </c>
      <c r="BC34">
        <v>5.99</v>
      </c>
      <c r="BD34" t="s">
        <v>5</v>
      </c>
      <c r="BE34" t="s">
        <v>5</v>
      </c>
      <c r="BF34" t="s">
        <v>5</v>
      </c>
      <c r="BG34" t="s">
        <v>5</v>
      </c>
      <c r="BH34">
        <v>0</v>
      </c>
      <c r="BI34">
        <v>1</v>
      </c>
      <c r="BJ34" t="s">
        <v>67</v>
      </c>
      <c r="BM34">
        <v>61001</v>
      </c>
      <c r="BN34">
        <v>0</v>
      </c>
      <c r="BO34" t="s">
        <v>65</v>
      </c>
      <c r="BP34">
        <v>1</v>
      </c>
      <c r="BQ34">
        <v>6</v>
      </c>
      <c r="BR34">
        <v>0</v>
      </c>
      <c r="BS34">
        <v>27.74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5</v>
      </c>
      <c r="BZ34">
        <v>79</v>
      </c>
      <c r="CA34">
        <v>50</v>
      </c>
      <c r="CF34">
        <v>0</v>
      </c>
      <c r="CG34">
        <v>0</v>
      </c>
      <c r="CM34">
        <v>0</v>
      </c>
      <c r="CN34" t="s">
        <v>5</v>
      </c>
      <c r="CO34">
        <v>0</v>
      </c>
      <c r="CP34">
        <f t="shared" si="29"/>
        <v>265917.27</v>
      </c>
      <c r="CQ34">
        <f t="shared" si="30"/>
        <v>105.6037</v>
      </c>
      <c r="CR34">
        <f t="shared" si="31"/>
        <v>41.691600000000001</v>
      </c>
      <c r="CS34">
        <f t="shared" si="32"/>
        <v>37.448999999999998</v>
      </c>
      <c r="CT34">
        <f t="shared" si="33"/>
        <v>6727.5047999999997</v>
      </c>
      <c r="CU34">
        <f t="shared" si="34"/>
        <v>0</v>
      </c>
      <c r="CV34">
        <f t="shared" si="35"/>
        <v>28.07</v>
      </c>
      <c r="CW34">
        <f t="shared" si="36"/>
        <v>0.1</v>
      </c>
      <c r="CX34">
        <f t="shared" si="37"/>
        <v>0</v>
      </c>
      <c r="CY34">
        <f t="shared" si="38"/>
        <v>175317.8414</v>
      </c>
      <c r="CZ34">
        <f t="shared" si="39"/>
        <v>104667.368</v>
      </c>
      <c r="DC34" t="s">
        <v>5</v>
      </c>
      <c r="DD34" t="s">
        <v>5</v>
      </c>
      <c r="DE34" t="s">
        <v>5</v>
      </c>
      <c r="DF34" t="s">
        <v>5</v>
      </c>
      <c r="DG34" t="s">
        <v>5</v>
      </c>
      <c r="DH34" t="s">
        <v>5</v>
      </c>
      <c r="DI34" t="s">
        <v>5</v>
      </c>
      <c r="DJ34" t="s">
        <v>5</v>
      </c>
      <c r="DK34" t="s">
        <v>5</v>
      </c>
      <c r="DL34" t="s">
        <v>5</v>
      </c>
      <c r="DM34" t="s">
        <v>5</v>
      </c>
      <c r="DN34">
        <v>0</v>
      </c>
      <c r="DO34">
        <v>0</v>
      </c>
      <c r="DP34">
        <v>1</v>
      </c>
      <c r="DQ34">
        <v>1</v>
      </c>
      <c r="DU34">
        <v>1005</v>
      </c>
      <c r="DV34" t="s">
        <v>15</v>
      </c>
      <c r="DW34" t="s">
        <v>15</v>
      </c>
      <c r="DX34">
        <v>100</v>
      </c>
      <c r="EE34">
        <v>38031088</v>
      </c>
      <c r="EF34">
        <v>6</v>
      </c>
      <c r="EG34" t="s">
        <v>68</v>
      </c>
      <c r="EH34">
        <v>0</v>
      </c>
      <c r="EI34" t="s">
        <v>5</v>
      </c>
      <c r="EJ34">
        <v>1</v>
      </c>
      <c r="EK34">
        <v>61001</v>
      </c>
      <c r="EL34" t="s">
        <v>69</v>
      </c>
      <c r="EM34" t="s">
        <v>70</v>
      </c>
      <c r="EO34" t="s">
        <v>5</v>
      </c>
      <c r="EQ34">
        <v>0</v>
      </c>
      <c r="ER34">
        <v>263.27999999999997</v>
      </c>
      <c r="ES34">
        <v>17.63</v>
      </c>
      <c r="ET34">
        <v>3.13</v>
      </c>
      <c r="EU34">
        <v>1.35</v>
      </c>
      <c r="EV34">
        <v>242.52</v>
      </c>
      <c r="EW34">
        <v>28.07</v>
      </c>
      <c r="EX34">
        <v>0.1</v>
      </c>
      <c r="EY34">
        <v>0</v>
      </c>
      <c r="FQ34">
        <v>0</v>
      </c>
      <c r="FR34">
        <f t="shared" si="40"/>
        <v>0</v>
      </c>
      <c r="FS34">
        <v>0</v>
      </c>
      <c r="FV34" t="s">
        <v>24</v>
      </c>
      <c r="FW34" t="s">
        <v>25</v>
      </c>
      <c r="FX34">
        <v>79</v>
      </c>
      <c r="FY34">
        <v>50</v>
      </c>
      <c r="GA34" t="s">
        <v>5</v>
      </c>
      <c r="GD34">
        <v>0</v>
      </c>
      <c r="GF34">
        <v>1080480976</v>
      </c>
      <c r="GG34">
        <v>2</v>
      </c>
      <c r="GH34">
        <v>1</v>
      </c>
      <c r="GI34">
        <v>2</v>
      </c>
      <c r="GJ34">
        <v>0</v>
      </c>
      <c r="GK34">
        <f>ROUND(R34*(R12)/100,2)</f>
        <v>0</v>
      </c>
      <c r="GL34">
        <f t="shared" si="41"/>
        <v>0</v>
      </c>
      <c r="GM34">
        <f t="shared" si="42"/>
        <v>545902.48</v>
      </c>
      <c r="GN34">
        <f t="shared" si="43"/>
        <v>545902.48</v>
      </c>
      <c r="GO34">
        <f t="shared" si="44"/>
        <v>0</v>
      </c>
      <c r="GP34">
        <f t="shared" si="45"/>
        <v>0</v>
      </c>
      <c r="GR34">
        <v>0</v>
      </c>
      <c r="GS34">
        <v>3</v>
      </c>
      <c r="GT34">
        <v>0</v>
      </c>
      <c r="GU34" t="s">
        <v>5</v>
      </c>
      <c r="GV34">
        <f t="shared" si="46"/>
        <v>0</v>
      </c>
      <c r="GW34">
        <v>1</v>
      </c>
      <c r="GX34">
        <f t="shared" si="47"/>
        <v>0</v>
      </c>
      <c r="HA34">
        <v>0</v>
      </c>
      <c r="HB34">
        <v>0</v>
      </c>
      <c r="IK34">
        <v>0</v>
      </c>
    </row>
    <row r="35" spans="1:245" x14ac:dyDescent="0.35">
      <c r="A35">
        <v>17</v>
      </c>
      <c r="B35">
        <v>1</v>
      </c>
      <c r="C35">
        <f>ROW(SmtRes!A45)</f>
        <v>45</v>
      </c>
      <c r="D35">
        <f>ROW(EtalonRes!A45)</f>
        <v>45</v>
      </c>
      <c r="E35" t="s">
        <v>71</v>
      </c>
      <c r="F35" t="s">
        <v>44</v>
      </c>
      <c r="G35" t="s">
        <v>45</v>
      </c>
      <c r="H35" t="s">
        <v>15</v>
      </c>
      <c r="I35">
        <v>38.68</v>
      </c>
      <c r="J35">
        <v>0</v>
      </c>
      <c r="O35">
        <f t="shared" si="14"/>
        <v>194994.37</v>
      </c>
      <c r="P35">
        <f t="shared" si="15"/>
        <v>345.34</v>
      </c>
      <c r="Q35">
        <f t="shared" si="16"/>
        <v>921.91</v>
      </c>
      <c r="R35">
        <f t="shared" si="17"/>
        <v>496.25</v>
      </c>
      <c r="S35">
        <f t="shared" si="18"/>
        <v>193727.12</v>
      </c>
      <c r="T35">
        <f t="shared" si="19"/>
        <v>0</v>
      </c>
      <c r="U35">
        <f t="shared" si="20"/>
        <v>725.94623999999988</v>
      </c>
      <c r="V35">
        <f t="shared" si="21"/>
        <v>1.4504999999999999</v>
      </c>
      <c r="W35">
        <f t="shared" si="22"/>
        <v>0</v>
      </c>
      <c r="X35">
        <f t="shared" si="23"/>
        <v>155378.70000000001</v>
      </c>
      <c r="Y35">
        <f t="shared" si="24"/>
        <v>71862.649999999994</v>
      </c>
      <c r="AA35">
        <v>45348361</v>
      </c>
      <c r="AB35">
        <f t="shared" si="25"/>
        <v>182.935</v>
      </c>
      <c r="AC35">
        <f t="shared" si="26"/>
        <v>0.36</v>
      </c>
      <c r="AD35">
        <f>ROUND(((((ET35*1.25))-((EU35*1.25)))+AE35),6)</f>
        <v>2.0249999999999999</v>
      </c>
      <c r="AE35">
        <f>ROUND(((EU35*1.25)),6)</f>
        <v>0.46250000000000002</v>
      </c>
      <c r="AF35">
        <f>ROUND(((EV35*1.15)),6)</f>
        <v>180.55</v>
      </c>
      <c r="AG35">
        <f t="shared" si="27"/>
        <v>0</v>
      </c>
      <c r="AH35">
        <f>((EW35*1.15))</f>
        <v>18.767999999999997</v>
      </c>
      <c r="AI35">
        <f>((EX35*1.25))</f>
        <v>3.7499999999999999E-2</v>
      </c>
      <c r="AJ35">
        <f t="shared" si="28"/>
        <v>0</v>
      </c>
      <c r="AK35">
        <v>158.97999999999999</v>
      </c>
      <c r="AL35">
        <v>0.36</v>
      </c>
      <c r="AM35">
        <v>1.62</v>
      </c>
      <c r="AN35">
        <v>0.37</v>
      </c>
      <c r="AO35">
        <v>157</v>
      </c>
      <c r="AP35">
        <v>0</v>
      </c>
      <c r="AQ35">
        <v>16.32</v>
      </c>
      <c r="AR35">
        <v>0.03</v>
      </c>
      <c r="AS35">
        <v>0</v>
      </c>
      <c r="AT35">
        <v>80</v>
      </c>
      <c r="AU35">
        <v>37</v>
      </c>
      <c r="AV35">
        <v>1</v>
      </c>
      <c r="AW35">
        <v>1</v>
      </c>
      <c r="AZ35">
        <v>1</v>
      </c>
      <c r="BA35">
        <v>27.74</v>
      </c>
      <c r="BB35">
        <v>11.77</v>
      </c>
      <c r="BC35">
        <v>24.8</v>
      </c>
      <c r="BD35" t="s">
        <v>5</v>
      </c>
      <c r="BE35" t="s">
        <v>5</v>
      </c>
      <c r="BF35" t="s">
        <v>5</v>
      </c>
      <c r="BG35" t="s">
        <v>5</v>
      </c>
      <c r="BH35">
        <v>0</v>
      </c>
      <c r="BI35">
        <v>1</v>
      </c>
      <c r="BJ35" t="s">
        <v>46</v>
      </c>
      <c r="BM35">
        <v>15001</v>
      </c>
      <c r="BN35">
        <v>0</v>
      </c>
      <c r="BO35" t="s">
        <v>44</v>
      </c>
      <c r="BP35">
        <v>1</v>
      </c>
      <c r="BQ35">
        <v>2</v>
      </c>
      <c r="BR35">
        <v>0</v>
      </c>
      <c r="BS35">
        <v>27.74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5</v>
      </c>
      <c r="BZ35">
        <v>105</v>
      </c>
      <c r="CA35">
        <v>55</v>
      </c>
      <c r="CF35">
        <v>0</v>
      </c>
      <c r="CG35">
        <v>0</v>
      </c>
      <c r="CM35">
        <v>0</v>
      </c>
      <c r="CN35" t="s">
        <v>317</v>
      </c>
      <c r="CO35">
        <v>0</v>
      </c>
      <c r="CP35">
        <f t="shared" si="29"/>
        <v>194994.37</v>
      </c>
      <c r="CQ35">
        <f t="shared" si="30"/>
        <v>8.927999999999999</v>
      </c>
      <c r="CR35">
        <f t="shared" si="31"/>
        <v>23.834249999999997</v>
      </c>
      <c r="CS35">
        <f t="shared" si="32"/>
        <v>12.829750000000001</v>
      </c>
      <c r="CT35">
        <f t="shared" si="33"/>
        <v>5008.4570000000003</v>
      </c>
      <c r="CU35">
        <f t="shared" si="34"/>
        <v>0</v>
      </c>
      <c r="CV35">
        <f t="shared" si="35"/>
        <v>18.767999999999997</v>
      </c>
      <c r="CW35">
        <f t="shared" si="36"/>
        <v>3.7499999999999999E-2</v>
      </c>
      <c r="CX35">
        <f t="shared" si="37"/>
        <v>0</v>
      </c>
      <c r="CY35">
        <f t="shared" si="38"/>
        <v>155378.696</v>
      </c>
      <c r="CZ35">
        <f t="shared" si="39"/>
        <v>71862.646899999992</v>
      </c>
      <c r="DC35" t="s">
        <v>5</v>
      </c>
      <c r="DD35" t="s">
        <v>5</v>
      </c>
      <c r="DE35" t="s">
        <v>17</v>
      </c>
      <c r="DF35" t="s">
        <v>17</v>
      </c>
      <c r="DG35" t="s">
        <v>18</v>
      </c>
      <c r="DH35" t="s">
        <v>5</v>
      </c>
      <c r="DI35" t="s">
        <v>18</v>
      </c>
      <c r="DJ35" t="s">
        <v>17</v>
      </c>
      <c r="DK35" t="s">
        <v>5</v>
      </c>
      <c r="DL35" t="s">
        <v>5</v>
      </c>
      <c r="DM35" t="s">
        <v>5</v>
      </c>
      <c r="DN35">
        <v>0</v>
      </c>
      <c r="DO35">
        <v>0</v>
      </c>
      <c r="DP35">
        <v>1</v>
      </c>
      <c r="DQ35">
        <v>1</v>
      </c>
      <c r="DU35">
        <v>1005</v>
      </c>
      <c r="DV35" t="s">
        <v>15</v>
      </c>
      <c r="DW35" t="s">
        <v>15</v>
      </c>
      <c r="DX35">
        <v>100</v>
      </c>
      <c r="EE35">
        <v>38031031</v>
      </c>
      <c r="EF35">
        <v>2</v>
      </c>
      <c r="EG35" t="s">
        <v>19</v>
      </c>
      <c r="EH35">
        <v>0</v>
      </c>
      <c r="EI35" t="s">
        <v>5</v>
      </c>
      <c r="EJ35">
        <v>1</v>
      </c>
      <c r="EK35">
        <v>15001</v>
      </c>
      <c r="EL35" t="s">
        <v>47</v>
      </c>
      <c r="EM35" t="s">
        <v>48</v>
      </c>
      <c r="EO35" t="s">
        <v>22</v>
      </c>
      <c r="EQ35">
        <v>0</v>
      </c>
      <c r="ER35">
        <v>158.97999999999999</v>
      </c>
      <c r="ES35">
        <v>0.36</v>
      </c>
      <c r="ET35">
        <v>1.62</v>
      </c>
      <c r="EU35">
        <v>0.37</v>
      </c>
      <c r="EV35">
        <v>157</v>
      </c>
      <c r="EW35">
        <v>16.32</v>
      </c>
      <c r="EX35">
        <v>0.03</v>
      </c>
      <c r="EY35">
        <v>0</v>
      </c>
      <c r="FQ35">
        <v>0</v>
      </c>
      <c r="FR35">
        <f t="shared" si="40"/>
        <v>0</v>
      </c>
      <c r="FS35">
        <v>0</v>
      </c>
      <c r="FT35" t="s">
        <v>23</v>
      </c>
      <c r="FU35" t="s">
        <v>24</v>
      </c>
      <c r="FV35" t="s">
        <v>24</v>
      </c>
      <c r="FW35" t="s">
        <v>25</v>
      </c>
      <c r="FX35">
        <v>94.5</v>
      </c>
      <c r="FY35">
        <v>46.75</v>
      </c>
      <c r="GA35" t="s">
        <v>5</v>
      </c>
      <c r="GD35">
        <v>0</v>
      </c>
      <c r="GF35">
        <v>1512014446</v>
      </c>
      <c r="GG35">
        <v>2</v>
      </c>
      <c r="GH35">
        <v>1</v>
      </c>
      <c r="GI35">
        <v>2</v>
      </c>
      <c r="GJ35">
        <v>0</v>
      </c>
      <c r="GK35">
        <f>ROUND(R35*(R12)/100,2)</f>
        <v>0</v>
      </c>
      <c r="GL35">
        <f t="shared" si="41"/>
        <v>0</v>
      </c>
      <c r="GM35">
        <f t="shared" si="42"/>
        <v>422235.72</v>
      </c>
      <c r="GN35">
        <f t="shared" si="43"/>
        <v>422235.72</v>
      </c>
      <c r="GO35">
        <f t="shared" si="44"/>
        <v>0</v>
      </c>
      <c r="GP35">
        <f t="shared" si="45"/>
        <v>0</v>
      </c>
      <c r="GR35">
        <v>0</v>
      </c>
      <c r="GS35">
        <v>3</v>
      </c>
      <c r="GT35">
        <v>0</v>
      </c>
      <c r="GU35" t="s">
        <v>5</v>
      </c>
      <c r="GV35">
        <f t="shared" si="46"/>
        <v>0</v>
      </c>
      <c r="GW35">
        <v>1</v>
      </c>
      <c r="GX35">
        <f t="shared" si="47"/>
        <v>0</v>
      </c>
      <c r="HA35">
        <v>0</v>
      </c>
      <c r="HB35">
        <v>0</v>
      </c>
      <c r="IK35">
        <v>0</v>
      </c>
    </row>
    <row r="36" spans="1:245" x14ac:dyDescent="0.35">
      <c r="A36">
        <v>18</v>
      </c>
      <c r="B36">
        <v>1</v>
      </c>
      <c r="C36">
        <v>45</v>
      </c>
      <c r="E36" t="s">
        <v>72</v>
      </c>
      <c r="F36" t="s">
        <v>50</v>
      </c>
      <c r="G36" t="s">
        <v>51</v>
      </c>
      <c r="H36" t="s">
        <v>52</v>
      </c>
      <c r="I36">
        <f>I35*J36</f>
        <v>773.6</v>
      </c>
      <c r="J36">
        <v>20</v>
      </c>
      <c r="O36">
        <f t="shared" si="14"/>
        <v>82765.990000000005</v>
      </c>
      <c r="P36">
        <f t="shared" si="15"/>
        <v>82765.990000000005</v>
      </c>
      <c r="Q36">
        <f t="shared" si="16"/>
        <v>0</v>
      </c>
      <c r="R36">
        <f t="shared" si="17"/>
        <v>0</v>
      </c>
      <c r="S36">
        <f t="shared" si="18"/>
        <v>0</v>
      </c>
      <c r="T36">
        <f t="shared" si="19"/>
        <v>0</v>
      </c>
      <c r="U36">
        <f t="shared" si="20"/>
        <v>0</v>
      </c>
      <c r="V36">
        <f t="shared" si="21"/>
        <v>0</v>
      </c>
      <c r="W36">
        <f t="shared" si="22"/>
        <v>0</v>
      </c>
      <c r="X36">
        <f t="shared" si="23"/>
        <v>0</v>
      </c>
      <c r="Y36">
        <f t="shared" si="24"/>
        <v>0</v>
      </c>
      <c r="AA36">
        <v>45348361</v>
      </c>
      <c r="AB36">
        <f t="shared" si="25"/>
        <v>15.09</v>
      </c>
      <c r="AC36">
        <f t="shared" si="26"/>
        <v>15.09</v>
      </c>
      <c r="AD36">
        <f>ROUND((((ET36)-(EU36))+AE36),6)</f>
        <v>0</v>
      </c>
      <c r="AE36">
        <f>ROUND((EU36),6)</f>
        <v>0</v>
      </c>
      <c r="AF36">
        <f>ROUND((EV36),6)</f>
        <v>0</v>
      </c>
      <c r="AG36">
        <f t="shared" si="27"/>
        <v>0</v>
      </c>
      <c r="AH36">
        <f>(EW36)</f>
        <v>0</v>
      </c>
      <c r="AI36">
        <f>(EX36)</f>
        <v>0</v>
      </c>
      <c r="AJ36">
        <f t="shared" si="28"/>
        <v>0</v>
      </c>
      <c r="AK36">
        <v>15.09</v>
      </c>
      <c r="AL36">
        <v>15.09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80</v>
      </c>
      <c r="AU36">
        <v>37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7.09</v>
      </c>
      <c r="BD36" t="s">
        <v>5</v>
      </c>
      <c r="BE36" t="s">
        <v>5</v>
      </c>
      <c r="BF36" t="s">
        <v>5</v>
      </c>
      <c r="BG36" t="s">
        <v>5</v>
      </c>
      <c r="BH36">
        <v>3</v>
      </c>
      <c r="BI36">
        <v>1</v>
      </c>
      <c r="BJ36" t="s">
        <v>53</v>
      </c>
      <c r="BM36">
        <v>15001</v>
      </c>
      <c r="BN36">
        <v>0</v>
      </c>
      <c r="BO36" t="s">
        <v>50</v>
      </c>
      <c r="BP36">
        <v>1</v>
      </c>
      <c r="BQ36">
        <v>2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5</v>
      </c>
      <c r="BZ36">
        <v>105</v>
      </c>
      <c r="CA36">
        <v>55</v>
      </c>
      <c r="CF36">
        <v>0</v>
      </c>
      <c r="CG36">
        <v>0</v>
      </c>
      <c r="CM36">
        <v>0</v>
      </c>
      <c r="CN36" t="s">
        <v>5</v>
      </c>
      <c r="CO36">
        <v>0</v>
      </c>
      <c r="CP36">
        <f t="shared" si="29"/>
        <v>82765.990000000005</v>
      </c>
      <c r="CQ36">
        <f t="shared" si="30"/>
        <v>106.9881</v>
      </c>
      <c r="CR36">
        <f t="shared" si="31"/>
        <v>0</v>
      </c>
      <c r="CS36">
        <f t="shared" si="32"/>
        <v>0</v>
      </c>
      <c r="CT36">
        <f t="shared" si="33"/>
        <v>0</v>
      </c>
      <c r="CU36">
        <f t="shared" si="34"/>
        <v>0</v>
      </c>
      <c r="CV36">
        <f t="shared" si="35"/>
        <v>0</v>
      </c>
      <c r="CW36">
        <f t="shared" si="36"/>
        <v>0</v>
      </c>
      <c r="CX36">
        <f t="shared" si="37"/>
        <v>0</v>
      </c>
      <c r="CY36">
        <f t="shared" si="38"/>
        <v>0</v>
      </c>
      <c r="CZ36">
        <f t="shared" si="39"/>
        <v>0</v>
      </c>
      <c r="DC36" t="s">
        <v>5</v>
      </c>
      <c r="DD36" t="s">
        <v>5</v>
      </c>
      <c r="DE36" t="s">
        <v>5</v>
      </c>
      <c r="DF36" t="s">
        <v>5</v>
      </c>
      <c r="DG36" t="s">
        <v>5</v>
      </c>
      <c r="DH36" t="s">
        <v>5</v>
      </c>
      <c r="DI36" t="s">
        <v>5</v>
      </c>
      <c r="DJ36" t="s">
        <v>5</v>
      </c>
      <c r="DK36" t="s">
        <v>5</v>
      </c>
      <c r="DL36" t="s">
        <v>5</v>
      </c>
      <c r="DM36" t="s">
        <v>5</v>
      </c>
      <c r="DN36">
        <v>0</v>
      </c>
      <c r="DO36">
        <v>0</v>
      </c>
      <c r="DP36">
        <v>1</v>
      </c>
      <c r="DQ36">
        <v>1</v>
      </c>
      <c r="DU36">
        <v>1009</v>
      </c>
      <c r="DV36" t="s">
        <v>52</v>
      </c>
      <c r="DW36" t="s">
        <v>52</v>
      </c>
      <c r="DX36">
        <v>1</v>
      </c>
      <c r="EE36">
        <v>38031031</v>
      </c>
      <c r="EF36">
        <v>2</v>
      </c>
      <c r="EG36" t="s">
        <v>19</v>
      </c>
      <c r="EH36">
        <v>0</v>
      </c>
      <c r="EI36" t="s">
        <v>5</v>
      </c>
      <c r="EJ36">
        <v>1</v>
      </c>
      <c r="EK36">
        <v>15001</v>
      </c>
      <c r="EL36" t="s">
        <v>47</v>
      </c>
      <c r="EM36" t="s">
        <v>48</v>
      </c>
      <c r="EO36" t="s">
        <v>5</v>
      </c>
      <c r="EQ36">
        <v>0</v>
      </c>
      <c r="ER36">
        <v>15.09</v>
      </c>
      <c r="ES36">
        <v>15.09</v>
      </c>
      <c r="ET36">
        <v>0</v>
      </c>
      <c r="EU36">
        <v>0</v>
      </c>
      <c r="EV36">
        <v>0</v>
      </c>
      <c r="EW36">
        <v>0</v>
      </c>
      <c r="EX36">
        <v>0</v>
      </c>
      <c r="FQ36">
        <v>0</v>
      </c>
      <c r="FR36">
        <f t="shared" si="40"/>
        <v>0</v>
      </c>
      <c r="FS36">
        <v>0</v>
      </c>
      <c r="FT36" t="s">
        <v>23</v>
      </c>
      <c r="FU36" t="s">
        <v>24</v>
      </c>
      <c r="FV36" t="s">
        <v>24</v>
      </c>
      <c r="FW36" t="s">
        <v>25</v>
      </c>
      <c r="FX36">
        <v>94.5</v>
      </c>
      <c r="FY36">
        <v>46.75</v>
      </c>
      <c r="GA36" t="s">
        <v>5</v>
      </c>
      <c r="GD36">
        <v>0</v>
      </c>
      <c r="GF36">
        <v>1453462043</v>
      </c>
      <c r="GG36">
        <v>2</v>
      </c>
      <c r="GH36">
        <v>1</v>
      </c>
      <c r="GI36">
        <v>2</v>
      </c>
      <c r="GJ36">
        <v>0</v>
      </c>
      <c r="GK36">
        <f>ROUND(R36*(R12)/100,2)</f>
        <v>0</v>
      </c>
      <c r="GL36">
        <f t="shared" si="41"/>
        <v>0</v>
      </c>
      <c r="GM36">
        <f t="shared" si="42"/>
        <v>82765.990000000005</v>
      </c>
      <c r="GN36">
        <f t="shared" si="43"/>
        <v>82765.990000000005</v>
      </c>
      <c r="GO36">
        <f t="shared" si="44"/>
        <v>0</v>
      </c>
      <c r="GP36">
        <f t="shared" si="45"/>
        <v>0</v>
      </c>
      <c r="GR36">
        <v>0</v>
      </c>
      <c r="GS36">
        <v>3</v>
      </c>
      <c r="GT36">
        <v>0</v>
      </c>
      <c r="GU36" t="s">
        <v>5</v>
      </c>
      <c r="GV36">
        <f t="shared" si="46"/>
        <v>0</v>
      </c>
      <c r="GW36">
        <v>1</v>
      </c>
      <c r="GX36">
        <f t="shared" si="47"/>
        <v>0</v>
      </c>
      <c r="HA36">
        <v>0</v>
      </c>
      <c r="HB36">
        <v>0</v>
      </c>
      <c r="IK36">
        <v>0</v>
      </c>
    </row>
    <row r="37" spans="1:245" x14ac:dyDescent="0.35">
      <c r="A37">
        <v>17</v>
      </c>
      <c r="B37">
        <v>1</v>
      </c>
      <c r="C37">
        <f>ROW(SmtRes!A53)</f>
        <v>53</v>
      </c>
      <c r="D37">
        <f>ROW(EtalonRes!A53)</f>
        <v>53</v>
      </c>
      <c r="E37" t="s">
        <v>73</v>
      </c>
      <c r="F37" t="s">
        <v>74</v>
      </c>
      <c r="G37" t="s">
        <v>75</v>
      </c>
      <c r="H37" t="s">
        <v>15</v>
      </c>
      <c r="I37">
        <v>0</v>
      </c>
      <c r="J37"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45348361</v>
      </c>
      <c r="AB37">
        <f t="shared" si="25"/>
        <v>735.94399999999996</v>
      </c>
      <c r="AC37">
        <f t="shared" si="26"/>
        <v>280.3</v>
      </c>
      <c r="AD37">
        <f>ROUND(((((ET37*1.25))-((EU37*1.25)))+AE37),6)</f>
        <v>13.112500000000001</v>
      </c>
      <c r="AE37">
        <f>ROUND(((EU37*1.25)),6)</f>
        <v>2.5125000000000002</v>
      </c>
      <c r="AF37">
        <f>ROUND(((EV37*1.15)),6)</f>
        <v>442.53149999999999</v>
      </c>
      <c r="AG37">
        <f t="shared" si="27"/>
        <v>0</v>
      </c>
      <c r="AH37">
        <f>((EW37*1.15))</f>
        <v>49.334999999999994</v>
      </c>
      <c r="AI37">
        <f>((EX37*1.25))</f>
        <v>0.21250000000000002</v>
      </c>
      <c r="AJ37">
        <f t="shared" si="28"/>
        <v>0</v>
      </c>
      <c r="AK37">
        <v>675.6</v>
      </c>
      <c r="AL37">
        <v>280.3</v>
      </c>
      <c r="AM37">
        <v>10.49</v>
      </c>
      <c r="AN37">
        <v>2.0099999999999998</v>
      </c>
      <c r="AO37">
        <v>384.81</v>
      </c>
      <c r="AP37">
        <v>0</v>
      </c>
      <c r="AQ37">
        <v>42.9</v>
      </c>
      <c r="AR37">
        <v>0.17</v>
      </c>
      <c r="AS37">
        <v>0</v>
      </c>
      <c r="AT37">
        <v>80</v>
      </c>
      <c r="AU37">
        <v>37</v>
      </c>
      <c r="AV37">
        <v>1</v>
      </c>
      <c r="AW37">
        <v>1</v>
      </c>
      <c r="AZ37">
        <v>1</v>
      </c>
      <c r="BA37">
        <v>27.74</v>
      </c>
      <c r="BB37">
        <v>11.51</v>
      </c>
      <c r="BC37">
        <v>3.68</v>
      </c>
      <c r="BD37" t="s">
        <v>5</v>
      </c>
      <c r="BE37" t="s">
        <v>5</v>
      </c>
      <c r="BF37" t="s">
        <v>5</v>
      </c>
      <c r="BG37" t="s">
        <v>5</v>
      </c>
      <c r="BH37">
        <v>0</v>
      </c>
      <c r="BI37">
        <v>1</v>
      </c>
      <c r="BJ37" t="s">
        <v>76</v>
      </c>
      <c r="BM37">
        <v>15001</v>
      </c>
      <c r="BN37">
        <v>0</v>
      </c>
      <c r="BO37" t="s">
        <v>74</v>
      </c>
      <c r="BP37">
        <v>1</v>
      </c>
      <c r="BQ37">
        <v>2</v>
      </c>
      <c r="BR37">
        <v>0</v>
      </c>
      <c r="BS37">
        <v>27.74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5</v>
      </c>
      <c r="BZ37">
        <v>105</v>
      </c>
      <c r="CA37">
        <v>55</v>
      </c>
      <c r="CF37">
        <v>0</v>
      </c>
      <c r="CG37">
        <v>0</v>
      </c>
      <c r="CM37">
        <v>0</v>
      </c>
      <c r="CN37" t="s">
        <v>317</v>
      </c>
      <c r="CO37">
        <v>0</v>
      </c>
      <c r="CP37">
        <f t="shared" si="29"/>
        <v>0</v>
      </c>
      <c r="CQ37">
        <f t="shared" si="30"/>
        <v>1031.5040000000001</v>
      </c>
      <c r="CR37">
        <f t="shared" si="31"/>
        <v>150.92487500000001</v>
      </c>
      <c r="CS37">
        <f t="shared" si="32"/>
        <v>69.696749999999994</v>
      </c>
      <c r="CT37">
        <f t="shared" si="33"/>
        <v>12275.82381</v>
      </c>
      <c r="CU37">
        <f t="shared" si="34"/>
        <v>0</v>
      </c>
      <c r="CV37">
        <f t="shared" si="35"/>
        <v>49.334999999999994</v>
      </c>
      <c r="CW37">
        <f t="shared" si="36"/>
        <v>0.21250000000000002</v>
      </c>
      <c r="CX37">
        <f t="shared" si="37"/>
        <v>0</v>
      </c>
      <c r="CY37">
        <f t="shared" si="38"/>
        <v>0</v>
      </c>
      <c r="CZ37">
        <f t="shared" si="39"/>
        <v>0</v>
      </c>
      <c r="DC37" t="s">
        <v>5</v>
      </c>
      <c r="DD37" t="s">
        <v>5</v>
      </c>
      <c r="DE37" t="s">
        <v>17</v>
      </c>
      <c r="DF37" t="s">
        <v>17</v>
      </c>
      <c r="DG37" t="s">
        <v>18</v>
      </c>
      <c r="DH37" t="s">
        <v>5</v>
      </c>
      <c r="DI37" t="s">
        <v>18</v>
      </c>
      <c r="DJ37" t="s">
        <v>17</v>
      </c>
      <c r="DK37" t="s">
        <v>5</v>
      </c>
      <c r="DL37" t="s">
        <v>5</v>
      </c>
      <c r="DM37" t="s">
        <v>5</v>
      </c>
      <c r="DN37">
        <v>0</v>
      </c>
      <c r="DO37">
        <v>0</v>
      </c>
      <c r="DP37">
        <v>1</v>
      </c>
      <c r="DQ37">
        <v>1</v>
      </c>
      <c r="DU37">
        <v>1005</v>
      </c>
      <c r="DV37" t="s">
        <v>15</v>
      </c>
      <c r="DW37" t="s">
        <v>15</v>
      </c>
      <c r="DX37">
        <v>100</v>
      </c>
      <c r="EE37">
        <v>38031031</v>
      </c>
      <c r="EF37">
        <v>2</v>
      </c>
      <c r="EG37" t="s">
        <v>19</v>
      </c>
      <c r="EH37">
        <v>0</v>
      </c>
      <c r="EI37" t="s">
        <v>5</v>
      </c>
      <c r="EJ37">
        <v>1</v>
      </c>
      <c r="EK37">
        <v>15001</v>
      </c>
      <c r="EL37" t="s">
        <v>47</v>
      </c>
      <c r="EM37" t="s">
        <v>48</v>
      </c>
      <c r="EO37" t="s">
        <v>22</v>
      </c>
      <c r="EQ37">
        <v>0</v>
      </c>
      <c r="ER37">
        <v>675.6</v>
      </c>
      <c r="ES37">
        <v>280.3</v>
      </c>
      <c r="ET37">
        <v>10.49</v>
      </c>
      <c r="EU37">
        <v>2.0099999999999998</v>
      </c>
      <c r="EV37">
        <v>384.81</v>
      </c>
      <c r="EW37">
        <v>42.9</v>
      </c>
      <c r="EX37">
        <v>0.17</v>
      </c>
      <c r="EY37">
        <v>0</v>
      </c>
      <c r="FQ37">
        <v>0</v>
      </c>
      <c r="FR37">
        <f t="shared" si="40"/>
        <v>0</v>
      </c>
      <c r="FS37">
        <v>0</v>
      </c>
      <c r="FT37" t="s">
        <v>23</v>
      </c>
      <c r="FU37" t="s">
        <v>24</v>
      </c>
      <c r="FV37" t="s">
        <v>24</v>
      </c>
      <c r="FW37" t="s">
        <v>25</v>
      </c>
      <c r="FX37">
        <v>94.5</v>
      </c>
      <c r="FY37">
        <v>46.75</v>
      </c>
      <c r="GA37" t="s">
        <v>5</v>
      </c>
      <c r="GD37">
        <v>0</v>
      </c>
      <c r="GF37">
        <v>234191889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41"/>
        <v>0</v>
      </c>
      <c r="GM37">
        <f t="shared" si="42"/>
        <v>0</v>
      </c>
      <c r="GN37">
        <f t="shared" si="43"/>
        <v>0</v>
      </c>
      <c r="GO37">
        <f t="shared" si="44"/>
        <v>0</v>
      </c>
      <c r="GP37">
        <f t="shared" si="45"/>
        <v>0</v>
      </c>
      <c r="GR37">
        <v>0</v>
      </c>
      <c r="GS37">
        <v>3</v>
      </c>
      <c r="GT37">
        <v>0</v>
      </c>
      <c r="GU37" t="s">
        <v>5</v>
      </c>
      <c r="GV37">
        <f t="shared" si="46"/>
        <v>0</v>
      </c>
      <c r="GW37">
        <v>1</v>
      </c>
      <c r="GX37">
        <f t="shared" si="47"/>
        <v>0</v>
      </c>
      <c r="HA37">
        <v>0</v>
      </c>
      <c r="HB37">
        <v>0</v>
      </c>
      <c r="IK37">
        <v>0</v>
      </c>
    </row>
    <row r="38" spans="1:245" x14ac:dyDescent="0.35">
      <c r="A38">
        <v>18</v>
      </c>
      <c r="B38">
        <v>1</v>
      </c>
      <c r="C38">
        <v>52</v>
      </c>
      <c r="E38" t="s">
        <v>77</v>
      </c>
      <c r="F38" t="s">
        <v>78</v>
      </c>
      <c r="G38" t="s">
        <v>79</v>
      </c>
      <c r="H38" t="s">
        <v>34</v>
      </c>
      <c r="I38">
        <f>I37*J38</f>
        <v>0</v>
      </c>
      <c r="J38">
        <v>6.3E-2</v>
      </c>
      <c r="O38">
        <f t="shared" si="14"/>
        <v>0</v>
      </c>
      <c r="P38">
        <f t="shared" si="15"/>
        <v>0</v>
      </c>
      <c r="Q38">
        <f t="shared" si="16"/>
        <v>0</v>
      </c>
      <c r="R38">
        <f t="shared" si="17"/>
        <v>0</v>
      </c>
      <c r="S38">
        <f t="shared" si="18"/>
        <v>0</v>
      </c>
      <c r="T38">
        <f t="shared" si="19"/>
        <v>0</v>
      </c>
      <c r="U38">
        <f t="shared" si="20"/>
        <v>0</v>
      </c>
      <c r="V38">
        <f t="shared" si="21"/>
        <v>0</v>
      </c>
      <c r="W38">
        <f t="shared" si="22"/>
        <v>0</v>
      </c>
      <c r="X38">
        <f t="shared" si="23"/>
        <v>0</v>
      </c>
      <c r="Y38">
        <f t="shared" si="24"/>
        <v>0</v>
      </c>
      <c r="AA38">
        <v>45348361</v>
      </c>
      <c r="AB38">
        <f t="shared" si="25"/>
        <v>22484.66</v>
      </c>
      <c r="AC38">
        <f t="shared" si="26"/>
        <v>22484.66</v>
      </c>
      <c r="AD38">
        <f>ROUND((((ET38)-(EU38))+AE38),6)</f>
        <v>0</v>
      </c>
      <c r="AE38">
        <f>ROUND((EU38),6)</f>
        <v>0</v>
      </c>
      <c r="AF38">
        <f>ROUND((EV38),6)</f>
        <v>0</v>
      </c>
      <c r="AG38">
        <f t="shared" si="27"/>
        <v>0</v>
      </c>
      <c r="AH38">
        <f>(EW38)</f>
        <v>0</v>
      </c>
      <c r="AI38">
        <f>(EX38)</f>
        <v>0</v>
      </c>
      <c r="AJ38">
        <f t="shared" si="28"/>
        <v>0</v>
      </c>
      <c r="AK38">
        <v>22484.66</v>
      </c>
      <c r="AL38">
        <v>22484.66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80</v>
      </c>
      <c r="AU38">
        <v>37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3.62</v>
      </c>
      <c r="BD38" t="s">
        <v>5</v>
      </c>
      <c r="BE38" t="s">
        <v>5</v>
      </c>
      <c r="BF38" t="s">
        <v>5</v>
      </c>
      <c r="BG38" t="s">
        <v>5</v>
      </c>
      <c r="BH38">
        <v>3</v>
      </c>
      <c r="BI38">
        <v>1</v>
      </c>
      <c r="BJ38" t="s">
        <v>80</v>
      </c>
      <c r="BM38">
        <v>15001</v>
      </c>
      <c r="BN38">
        <v>0</v>
      </c>
      <c r="BO38" t="s">
        <v>78</v>
      </c>
      <c r="BP38">
        <v>1</v>
      </c>
      <c r="BQ38">
        <v>2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5</v>
      </c>
      <c r="BZ38">
        <v>105</v>
      </c>
      <c r="CA38">
        <v>55</v>
      </c>
      <c r="CF38">
        <v>0</v>
      </c>
      <c r="CG38">
        <v>0</v>
      </c>
      <c r="CM38">
        <v>0</v>
      </c>
      <c r="CN38" t="s">
        <v>5</v>
      </c>
      <c r="CO38">
        <v>0</v>
      </c>
      <c r="CP38">
        <f t="shared" si="29"/>
        <v>0</v>
      </c>
      <c r="CQ38">
        <f t="shared" si="30"/>
        <v>81394.469200000007</v>
      </c>
      <c r="CR38">
        <f t="shared" si="31"/>
        <v>0</v>
      </c>
      <c r="CS38">
        <f t="shared" si="32"/>
        <v>0</v>
      </c>
      <c r="CT38">
        <f t="shared" si="33"/>
        <v>0</v>
      </c>
      <c r="CU38">
        <f t="shared" si="34"/>
        <v>0</v>
      </c>
      <c r="CV38">
        <f t="shared" si="35"/>
        <v>0</v>
      </c>
      <c r="CW38">
        <f t="shared" si="36"/>
        <v>0</v>
      </c>
      <c r="CX38">
        <f t="shared" si="37"/>
        <v>0</v>
      </c>
      <c r="CY38">
        <f t="shared" si="38"/>
        <v>0</v>
      </c>
      <c r="CZ38">
        <f t="shared" si="39"/>
        <v>0</v>
      </c>
      <c r="DC38" t="s">
        <v>5</v>
      </c>
      <c r="DD38" t="s">
        <v>5</v>
      </c>
      <c r="DE38" t="s">
        <v>5</v>
      </c>
      <c r="DF38" t="s">
        <v>5</v>
      </c>
      <c r="DG38" t="s">
        <v>5</v>
      </c>
      <c r="DH38" t="s">
        <v>5</v>
      </c>
      <c r="DI38" t="s">
        <v>5</v>
      </c>
      <c r="DJ38" t="s">
        <v>5</v>
      </c>
      <c r="DK38" t="s">
        <v>5</v>
      </c>
      <c r="DL38" t="s">
        <v>5</v>
      </c>
      <c r="DM38" t="s">
        <v>5</v>
      </c>
      <c r="DN38">
        <v>0</v>
      </c>
      <c r="DO38">
        <v>0</v>
      </c>
      <c r="DP38">
        <v>1</v>
      </c>
      <c r="DQ38">
        <v>1</v>
      </c>
      <c r="DU38">
        <v>1009</v>
      </c>
      <c r="DV38" t="s">
        <v>34</v>
      </c>
      <c r="DW38" t="s">
        <v>34</v>
      </c>
      <c r="DX38">
        <v>1000</v>
      </c>
      <c r="EE38">
        <v>38031031</v>
      </c>
      <c r="EF38">
        <v>2</v>
      </c>
      <c r="EG38" t="s">
        <v>19</v>
      </c>
      <c r="EH38">
        <v>0</v>
      </c>
      <c r="EI38" t="s">
        <v>5</v>
      </c>
      <c r="EJ38">
        <v>1</v>
      </c>
      <c r="EK38">
        <v>15001</v>
      </c>
      <c r="EL38" t="s">
        <v>47</v>
      </c>
      <c r="EM38" t="s">
        <v>48</v>
      </c>
      <c r="EO38" t="s">
        <v>5</v>
      </c>
      <c r="EQ38">
        <v>0</v>
      </c>
      <c r="ER38">
        <v>22484.66</v>
      </c>
      <c r="ES38">
        <v>22484.66</v>
      </c>
      <c r="ET38">
        <v>0</v>
      </c>
      <c r="EU38">
        <v>0</v>
      </c>
      <c r="EV38">
        <v>0</v>
      </c>
      <c r="EW38">
        <v>0</v>
      </c>
      <c r="EX38">
        <v>0</v>
      </c>
      <c r="FQ38">
        <v>0</v>
      </c>
      <c r="FR38">
        <f t="shared" si="40"/>
        <v>0</v>
      </c>
      <c r="FS38">
        <v>0</v>
      </c>
      <c r="FT38" t="s">
        <v>23</v>
      </c>
      <c r="FU38" t="s">
        <v>24</v>
      </c>
      <c r="FV38" t="s">
        <v>24</v>
      </c>
      <c r="FW38" t="s">
        <v>25</v>
      </c>
      <c r="FX38">
        <v>94.5</v>
      </c>
      <c r="FY38">
        <v>46.75</v>
      </c>
      <c r="GA38" t="s">
        <v>5</v>
      </c>
      <c r="GD38">
        <v>0</v>
      </c>
      <c r="GF38">
        <v>960802034</v>
      </c>
      <c r="GG38">
        <v>2</v>
      </c>
      <c r="GH38">
        <v>1</v>
      </c>
      <c r="GI38">
        <v>2</v>
      </c>
      <c r="GJ38">
        <v>0</v>
      </c>
      <c r="GK38">
        <f>ROUND(R38*(R12)/100,2)</f>
        <v>0</v>
      </c>
      <c r="GL38">
        <f t="shared" si="41"/>
        <v>0</v>
      </c>
      <c r="GM38">
        <f t="shared" si="42"/>
        <v>0</v>
      </c>
      <c r="GN38">
        <f t="shared" si="43"/>
        <v>0</v>
      </c>
      <c r="GO38">
        <f t="shared" si="44"/>
        <v>0</v>
      </c>
      <c r="GP38">
        <f t="shared" si="45"/>
        <v>0</v>
      </c>
      <c r="GR38">
        <v>0</v>
      </c>
      <c r="GS38">
        <v>3</v>
      </c>
      <c r="GT38">
        <v>0</v>
      </c>
      <c r="GU38" t="s">
        <v>5</v>
      </c>
      <c r="GV38">
        <f t="shared" si="46"/>
        <v>0</v>
      </c>
      <c r="GW38">
        <v>1</v>
      </c>
      <c r="GX38">
        <f t="shared" si="47"/>
        <v>0</v>
      </c>
      <c r="HA38">
        <v>0</v>
      </c>
      <c r="HB38">
        <v>0</v>
      </c>
      <c r="IK38">
        <v>0</v>
      </c>
    </row>
    <row r="39" spans="1:245" x14ac:dyDescent="0.35">
      <c r="A39">
        <v>17</v>
      </c>
      <c r="B39">
        <v>1</v>
      </c>
      <c r="C39">
        <f>ROW(SmtRes!A60)</f>
        <v>60</v>
      </c>
      <c r="D39">
        <f>ROW(EtalonRes!A60)</f>
        <v>60</v>
      </c>
      <c r="E39" t="s">
        <v>81</v>
      </c>
      <c r="F39" t="s">
        <v>82</v>
      </c>
      <c r="G39" t="s">
        <v>83</v>
      </c>
      <c r="H39" t="s">
        <v>15</v>
      </c>
      <c r="I39">
        <v>0</v>
      </c>
      <c r="J39">
        <v>0</v>
      </c>
      <c r="O39">
        <f t="shared" si="14"/>
        <v>0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45348361</v>
      </c>
      <c r="AB39">
        <f t="shared" si="25"/>
        <v>3043.8470000000002</v>
      </c>
      <c r="AC39">
        <f t="shared" si="26"/>
        <v>9.1</v>
      </c>
      <c r="AD39">
        <f>ROUND(((((ET39*1.25))-((EU39*1.25)))+AE39),6)</f>
        <v>2495.65</v>
      </c>
      <c r="AE39">
        <f>ROUND(((EU39*1.25)),6)</f>
        <v>302.72500000000002</v>
      </c>
      <c r="AF39">
        <f>ROUND(((EV39*1.15)),6)</f>
        <v>539.09699999999998</v>
      </c>
      <c r="AG39">
        <f t="shared" si="27"/>
        <v>0</v>
      </c>
      <c r="AH39">
        <f>((EW39*1.15))</f>
        <v>56.03949999999999</v>
      </c>
      <c r="AI39">
        <f>((EX39*1.25))</f>
        <v>29.237500000000001</v>
      </c>
      <c r="AJ39">
        <f t="shared" si="28"/>
        <v>0</v>
      </c>
      <c r="AK39">
        <v>2474.4</v>
      </c>
      <c r="AL39">
        <v>9.1</v>
      </c>
      <c r="AM39">
        <v>1996.52</v>
      </c>
      <c r="AN39">
        <v>242.18</v>
      </c>
      <c r="AO39">
        <v>468.78</v>
      </c>
      <c r="AP39">
        <v>0</v>
      </c>
      <c r="AQ39">
        <v>48.73</v>
      </c>
      <c r="AR39">
        <v>23.39</v>
      </c>
      <c r="AS39">
        <v>0</v>
      </c>
      <c r="AT39">
        <v>80</v>
      </c>
      <c r="AU39">
        <v>44</v>
      </c>
      <c r="AV39">
        <v>1</v>
      </c>
      <c r="AW39">
        <v>1</v>
      </c>
      <c r="AZ39">
        <v>1</v>
      </c>
      <c r="BA39">
        <v>27.74</v>
      </c>
      <c r="BB39">
        <v>8.07</v>
      </c>
      <c r="BC39">
        <v>24.8</v>
      </c>
      <c r="BD39" t="s">
        <v>5</v>
      </c>
      <c r="BE39" t="s">
        <v>5</v>
      </c>
      <c r="BF39" t="s">
        <v>5</v>
      </c>
      <c r="BG39" t="s">
        <v>5</v>
      </c>
      <c r="BH39">
        <v>0</v>
      </c>
      <c r="BI39">
        <v>1</v>
      </c>
      <c r="BJ39" t="s">
        <v>84</v>
      </c>
      <c r="BM39">
        <v>6001</v>
      </c>
      <c r="BN39">
        <v>0</v>
      </c>
      <c r="BO39" t="s">
        <v>82</v>
      </c>
      <c r="BP39">
        <v>1</v>
      </c>
      <c r="BQ39">
        <v>2</v>
      </c>
      <c r="BR39">
        <v>0</v>
      </c>
      <c r="BS39">
        <v>27.74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5</v>
      </c>
      <c r="BZ39">
        <v>105</v>
      </c>
      <c r="CA39">
        <v>65</v>
      </c>
      <c r="CF39">
        <v>0</v>
      </c>
      <c r="CG39">
        <v>0</v>
      </c>
      <c r="CM39">
        <v>0</v>
      </c>
      <c r="CN39" t="s">
        <v>317</v>
      </c>
      <c r="CO39">
        <v>0</v>
      </c>
      <c r="CP39">
        <f t="shared" si="29"/>
        <v>0</v>
      </c>
      <c r="CQ39">
        <f t="shared" si="30"/>
        <v>225.68</v>
      </c>
      <c r="CR39">
        <f t="shared" si="31"/>
        <v>20139.895500000002</v>
      </c>
      <c r="CS39">
        <f t="shared" si="32"/>
        <v>8397.5915000000005</v>
      </c>
      <c r="CT39">
        <f t="shared" si="33"/>
        <v>14954.550779999998</v>
      </c>
      <c r="CU39">
        <f t="shared" si="34"/>
        <v>0</v>
      </c>
      <c r="CV39">
        <f t="shared" si="35"/>
        <v>56.03949999999999</v>
      </c>
      <c r="CW39">
        <f t="shared" si="36"/>
        <v>29.237500000000001</v>
      </c>
      <c r="CX39">
        <f t="shared" si="37"/>
        <v>0</v>
      </c>
      <c r="CY39">
        <f t="shared" si="38"/>
        <v>0</v>
      </c>
      <c r="CZ39">
        <f t="shared" si="39"/>
        <v>0</v>
      </c>
      <c r="DC39" t="s">
        <v>5</v>
      </c>
      <c r="DD39" t="s">
        <v>5</v>
      </c>
      <c r="DE39" t="s">
        <v>17</v>
      </c>
      <c r="DF39" t="s">
        <v>17</v>
      </c>
      <c r="DG39" t="s">
        <v>18</v>
      </c>
      <c r="DH39" t="s">
        <v>5</v>
      </c>
      <c r="DI39" t="s">
        <v>18</v>
      </c>
      <c r="DJ39" t="s">
        <v>17</v>
      </c>
      <c r="DK39" t="s">
        <v>5</v>
      </c>
      <c r="DL39" t="s">
        <v>5</v>
      </c>
      <c r="DM39" t="s">
        <v>5</v>
      </c>
      <c r="DN39">
        <v>0</v>
      </c>
      <c r="DO39">
        <v>0</v>
      </c>
      <c r="DP39">
        <v>1</v>
      </c>
      <c r="DQ39">
        <v>1</v>
      </c>
      <c r="DU39">
        <v>1005</v>
      </c>
      <c r="DV39" t="s">
        <v>15</v>
      </c>
      <c r="DW39" t="s">
        <v>15</v>
      </c>
      <c r="DX39">
        <v>100</v>
      </c>
      <c r="EE39">
        <v>38030992</v>
      </c>
      <c r="EF39">
        <v>2</v>
      </c>
      <c r="EG39" t="s">
        <v>19</v>
      </c>
      <c r="EH39">
        <v>0</v>
      </c>
      <c r="EI39" t="s">
        <v>5</v>
      </c>
      <c r="EJ39">
        <v>1</v>
      </c>
      <c r="EK39">
        <v>6001</v>
      </c>
      <c r="EL39" t="s">
        <v>85</v>
      </c>
      <c r="EM39" t="s">
        <v>86</v>
      </c>
      <c r="EO39" t="s">
        <v>22</v>
      </c>
      <c r="EQ39">
        <v>0</v>
      </c>
      <c r="ER39">
        <v>2474.4</v>
      </c>
      <c r="ES39">
        <v>9.1</v>
      </c>
      <c r="ET39">
        <v>1996.52</v>
      </c>
      <c r="EU39">
        <v>242.18</v>
      </c>
      <c r="EV39">
        <v>468.78</v>
      </c>
      <c r="EW39">
        <v>48.73</v>
      </c>
      <c r="EX39">
        <v>23.39</v>
      </c>
      <c r="EY39">
        <v>0</v>
      </c>
      <c r="FQ39">
        <v>0</v>
      </c>
      <c r="FR39">
        <f t="shared" si="40"/>
        <v>0</v>
      </c>
      <c r="FS39">
        <v>0</v>
      </c>
      <c r="FT39" t="s">
        <v>23</v>
      </c>
      <c r="FU39" t="s">
        <v>24</v>
      </c>
      <c r="FV39" t="s">
        <v>24</v>
      </c>
      <c r="FW39" t="s">
        <v>25</v>
      </c>
      <c r="FX39">
        <v>94.5</v>
      </c>
      <c r="FY39">
        <v>55.25</v>
      </c>
      <c r="GA39" t="s">
        <v>5</v>
      </c>
      <c r="GD39">
        <v>0</v>
      </c>
      <c r="GF39">
        <v>1450779674</v>
      </c>
      <c r="GG39">
        <v>2</v>
      </c>
      <c r="GH39">
        <v>1</v>
      </c>
      <c r="GI39">
        <v>2</v>
      </c>
      <c r="GJ39">
        <v>0</v>
      </c>
      <c r="GK39">
        <f>ROUND(R39*(R12)/100,2)</f>
        <v>0</v>
      </c>
      <c r="GL39">
        <f t="shared" si="41"/>
        <v>0</v>
      </c>
      <c r="GM39">
        <f t="shared" si="42"/>
        <v>0</v>
      </c>
      <c r="GN39">
        <f t="shared" si="43"/>
        <v>0</v>
      </c>
      <c r="GO39">
        <f t="shared" si="44"/>
        <v>0</v>
      </c>
      <c r="GP39">
        <f t="shared" si="45"/>
        <v>0</v>
      </c>
      <c r="GR39">
        <v>0</v>
      </c>
      <c r="GS39">
        <v>3</v>
      </c>
      <c r="GT39">
        <v>0</v>
      </c>
      <c r="GU39" t="s">
        <v>5</v>
      </c>
      <c r="GV39">
        <f t="shared" si="46"/>
        <v>0</v>
      </c>
      <c r="GW39">
        <v>1</v>
      </c>
      <c r="GX39">
        <f t="shared" si="47"/>
        <v>0</v>
      </c>
      <c r="HA39">
        <v>0</v>
      </c>
      <c r="HB39">
        <v>0</v>
      </c>
      <c r="IK39">
        <v>0</v>
      </c>
    </row>
    <row r="40" spans="1:245" x14ac:dyDescent="0.35">
      <c r="A40">
        <v>18</v>
      </c>
      <c r="B40">
        <v>1</v>
      </c>
      <c r="C40">
        <v>60</v>
      </c>
      <c r="E40" t="s">
        <v>87</v>
      </c>
      <c r="F40" t="s">
        <v>88</v>
      </c>
      <c r="G40" t="s">
        <v>89</v>
      </c>
      <c r="H40" t="s">
        <v>29</v>
      </c>
      <c r="I40">
        <f>I39*J40</f>
        <v>0</v>
      </c>
      <c r="J40">
        <v>3</v>
      </c>
      <c r="O40">
        <f t="shared" si="14"/>
        <v>0</v>
      </c>
      <c r="P40">
        <f t="shared" si="15"/>
        <v>0</v>
      </c>
      <c r="Q40">
        <f t="shared" si="16"/>
        <v>0</v>
      </c>
      <c r="R40">
        <f t="shared" si="17"/>
        <v>0</v>
      </c>
      <c r="S40">
        <f t="shared" si="18"/>
        <v>0</v>
      </c>
      <c r="T40">
        <f t="shared" si="19"/>
        <v>0</v>
      </c>
      <c r="U40">
        <f t="shared" si="20"/>
        <v>0</v>
      </c>
      <c r="V40">
        <f t="shared" si="21"/>
        <v>0</v>
      </c>
      <c r="W40">
        <f t="shared" si="22"/>
        <v>0</v>
      </c>
      <c r="X40">
        <f t="shared" si="23"/>
        <v>0</v>
      </c>
      <c r="Y40">
        <f t="shared" si="24"/>
        <v>0</v>
      </c>
      <c r="AA40">
        <v>45348361</v>
      </c>
      <c r="AB40">
        <f t="shared" si="25"/>
        <v>54.95</v>
      </c>
      <c r="AC40">
        <f t="shared" si="26"/>
        <v>54.95</v>
      </c>
      <c r="AD40">
        <f>ROUND((((ET40)-(EU40))+AE40),6)</f>
        <v>0</v>
      </c>
      <c r="AE40">
        <f>ROUND((EU40),6)</f>
        <v>0</v>
      </c>
      <c r="AF40">
        <f>ROUND((EV40),6)</f>
        <v>0</v>
      </c>
      <c r="AG40">
        <f t="shared" si="27"/>
        <v>0</v>
      </c>
      <c r="AH40">
        <f>(EW40)</f>
        <v>0</v>
      </c>
      <c r="AI40">
        <f>(EX40)</f>
        <v>0</v>
      </c>
      <c r="AJ40">
        <f t="shared" si="28"/>
        <v>0</v>
      </c>
      <c r="AK40">
        <v>54.95</v>
      </c>
      <c r="AL40">
        <v>54.95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80</v>
      </c>
      <c r="AU40">
        <v>44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19.47</v>
      </c>
      <c r="BD40" t="s">
        <v>5</v>
      </c>
      <c r="BE40" t="s">
        <v>5</v>
      </c>
      <c r="BF40" t="s">
        <v>5</v>
      </c>
      <c r="BG40" t="s">
        <v>5</v>
      </c>
      <c r="BH40">
        <v>3</v>
      </c>
      <c r="BI40">
        <v>1</v>
      </c>
      <c r="BJ40" t="s">
        <v>90</v>
      </c>
      <c r="BM40">
        <v>6001</v>
      </c>
      <c r="BN40">
        <v>0</v>
      </c>
      <c r="BO40" t="s">
        <v>88</v>
      </c>
      <c r="BP40">
        <v>1</v>
      </c>
      <c r="BQ40">
        <v>2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5</v>
      </c>
      <c r="BZ40">
        <v>105</v>
      </c>
      <c r="CA40">
        <v>65</v>
      </c>
      <c r="CF40">
        <v>0</v>
      </c>
      <c r="CG40">
        <v>0</v>
      </c>
      <c r="CM40">
        <v>0</v>
      </c>
      <c r="CN40" t="s">
        <v>5</v>
      </c>
      <c r="CO40">
        <v>0</v>
      </c>
      <c r="CP40">
        <f t="shared" si="29"/>
        <v>0</v>
      </c>
      <c r="CQ40">
        <f t="shared" si="30"/>
        <v>1069.8765000000001</v>
      </c>
      <c r="CR40">
        <f t="shared" si="31"/>
        <v>0</v>
      </c>
      <c r="CS40">
        <f t="shared" si="32"/>
        <v>0</v>
      </c>
      <c r="CT40">
        <f t="shared" si="33"/>
        <v>0</v>
      </c>
      <c r="CU40">
        <f t="shared" si="34"/>
        <v>0</v>
      </c>
      <c r="CV40">
        <f t="shared" si="35"/>
        <v>0</v>
      </c>
      <c r="CW40">
        <f t="shared" si="36"/>
        <v>0</v>
      </c>
      <c r="CX40">
        <f t="shared" si="37"/>
        <v>0</v>
      </c>
      <c r="CY40">
        <f t="shared" si="38"/>
        <v>0</v>
      </c>
      <c r="CZ40">
        <f t="shared" si="39"/>
        <v>0</v>
      </c>
      <c r="DC40" t="s">
        <v>5</v>
      </c>
      <c r="DD40" t="s">
        <v>5</v>
      </c>
      <c r="DE40" t="s">
        <v>5</v>
      </c>
      <c r="DF40" t="s">
        <v>5</v>
      </c>
      <c r="DG40" t="s">
        <v>5</v>
      </c>
      <c r="DH40" t="s">
        <v>5</v>
      </c>
      <c r="DI40" t="s">
        <v>5</v>
      </c>
      <c r="DJ40" t="s">
        <v>5</v>
      </c>
      <c r="DK40" t="s">
        <v>5</v>
      </c>
      <c r="DL40" t="s">
        <v>5</v>
      </c>
      <c r="DM40" t="s">
        <v>5</v>
      </c>
      <c r="DN40">
        <v>0</v>
      </c>
      <c r="DO40">
        <v>0</v>
      </c>
      <c r="DP40">
        <v>1</v>
      </c>
      <c r="DQ40">
        <v>1</v>
      </c>
      <c r="DU40">
        <v>1007</v>
      </c>
      <c r="DV40" t="s">
        <v>29</v>
      </c>
      <c r="DW40" t="s">
        <v>29</v>
      </c>
      <c r="DX40">
        <v>1</v>
      </c>
      <c r="EE40">
        <v>38030992</v>
      </c>
      <c r="EF40">
        <v>2</v>
      </c>
      <c r="EG40" t="s">
        <v>19</v>
      </c>
      <c r="EH40">
        <v>0</v>
      </c>
      <c r="EI40" t="s">
        <v>5</v>
      </c>
      <c r="EJ40">
        <v>1</v>
      </c>
      <c r="EK40">
        <v>6001</v>
      </c>
      <c r="EL40" t="s">
        <v>85</v>
      </c>
      <c r="EM40" t="s">
        <v>86</v>
      </c>
      <c r="EO40" t="s">
        <v>5</v>
      </c>
      <c r="EQ40">
        <v>0</v>
      </c>
      <c r="ER40">
        <v>54.95</v>
      </c>
      <c r="ES40">
        <v>54.95</v>
      </c>
      <c r="ET40">
        <v>0</v>
      </c>
      <c r="EU40">
        <v>0</v>
      </c>
      <c r="EV40">
        <v>0</v>
      </c>
      <c r="EW40">
        <v>0</v>
      </c>
      <c r="EX40">
        <v>0</v>
      </c>
      <c r="FQ40">
        <v>0</v>
      </c>
      <c r="FR40">
        <f t="shared" si="40"/>
        <v>0</v>
      </c>
      <c r="FS40">
        <v>0</v>
      </c>
      <c r="FT40" t="s">
        <v>23</v>
      </c>
      <c r="FU40" t="s">
        <v>24</v>
      </c>
      <c r="FV40" t="s">
        <v>24</v>
      </c>
      <c r="FW40" t="s">
        <v>25</v>
      </c>
      <c r="FX40">
        <v>94.5</v>
      </c>
      <c r="FY40">
        <v>55.25</v>
      </c>
      <c r="GA40" t="s">
        <v>5</v>
      </c>
      <c r="GD40">
        <v>0</v>
      </c>
      <c r="GF40">
        <v>1964006083</v>
      </c>
      <c r="GG40">
        <v>2</v>
      </c>
      <c r="GH40">
        <v>1</v>
      </c>
      <c r="GI40">
        <v>2</v>
      </c>
      <c r="GJ40">
        <v>0</v>
      </c>
      <c r="GK40">
        <f>ROUND(R40*(R12)/100,2)</f>
        <v>0</v>
      </c>
      <c r="GL40">
        <f t="shared" si="41"/>
        <v>0</v>
      </c>
      <c r="GM40">
        <f t="shared" si="42"/>
        <v>0</v>
      </c>
      <c r="GN40">
        <f t="shared" si="43"/>
        <v>0</v>
      </c>
      <c r="GO40">
        <f t="shared" si="44"/>
        <v>0</v>
      </c>
      <c r="GP40">
        <f t="shared" si="45"/>
        <v>0</v>
      </c>
      <c r="GR40">
        <v>0</v>
      </c>
      <c r="GS40">
        <v>3</v>
      </c>
      <c r="GT40">
        <v>0</v>
      </c>
      <c r="GU40" t="s">
        <v>5</v>
      </c>
      <c r="GV40">
        <f t="shared" si="46"/>
        <v>0</v>
      </c>
      <c r="GW40">
        <v>1</v>
      </c>
      <c r="GX40">
        <f t="shared" si="47"/>
        <v>0</v>
      </c>
      <c r="HA40">
        <v>0</v>
      </c>
      <c r="HB40">
        <v>0</v>
      </c>
      <c r="IK40">
        <v>0</v>
      </c>
    </row>
    <row r="41" spans="1:245" x14ac:dyDescent="0.35">
      <c r="A41">
        <v>17</v>
      </c>
      <c r="B41">
        <v>1</v>
      </c>
      <c r="C41">
        <f>ROW(SmtRes!A68)</f>
        <v>68</v>
      </c>
      <c r="D41">
        <f>ROW(EtalonRes!A68)</f>
        <v>68</v>
      </c>
      <c r="E41" t="s">
        <v>91</v>
      </c>
      <c r="F41" t="s">
        <v>92</v>
      </c>
      <c r="G41" t="s">
        <v>93</v>
      </c>
      <c r="H41" t="s">
        <v>15</v>
      </c>
      <c r="I41"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45348361</v>
      </c>
      <c r="AB41">
        <f t="shared" si="25"/>
        <v>279.27749999999997</v>
      </c>
      <c r="AC41">
        <f t="shared" si="26"/>
        <v>202.72</v>
      </c>
      <c r="AD41">
        <f>ROUND(((((ET41*1.25))-((EU41*1.25)))+AE41),6)</f>
        <v>11.525</v>
      </c>
      <c r="AE41">
        <f>ROUND(((EU41*1.25)),6)</f>
        <v>0.27500000000000002</v>
      </c>
      <c r="AF41">
        <f>ROUND(((EV41*1.15)),6)</f>
        <v>65.032499999999999</v>
      </c>
      <c r="AG41">
        <f t="shared" si="27"/>
        <v>0</v>
      </c>
      <c r="AH41">
        <f>((EW41*1.15))</f>
        <v>6.1064999999999987</v>
      </c>
      <c r="AI41">
        <f>((EX41*1.25))</f>
        <v>2.5000000000000001E-2</v>
      </c>
      <c r="AJ41">
        <f t="shared" si="28"/>
        <v>0</v>
      </c>
      <c r="AK41">
        <v>268.49</v>
      </c>
      <c r="AL41">
        <v>202.72</v>
      </c>
      <c r="AM41">
        <v>9.2200000000000006</v>
      </c>
      <c r="AN41">
        <v>0.22</v>
      </c>
      <c r="AO41">
        <v>56.55</v>
      </c>
      <c r="AP41">
        <v>0</v>
      </c>
      <c r="AQ41">
        <v>5.31</v>
      </c>
      <c r="AR41">
        <v>0.02</v>
      </c>
      <c r="AS41">
        <v>0</v>
      </c>
      <c r="AT41">
        <v>69</v>
      </c>
      <c r="AU41">
        <v>48</v>
      </c>
      <c r="AV41">
        <v>1</v>
      </c>
      <c r="AW41">
        <v>1</v>
      </c>
      <c r="AZ41">
        <v>1</v>
      </c>
      <c r="BA41">
        <v>27.74</v>
      </c>
      <c r="BB41">
        <v>5.28</v>
      </c>
      <c r="BC41">
        <v>5.0599999999999996</v>
      </c>
      <c r="BD41" t="s">
        <v>5</v>
      </c>
      <c r="BE41" t="s">
        <v>5</v>
      </c>
      <c r="BF41" t="s">
        <v>5</v>
      </c>
      <c r="BG41" t="s">
        <v>5</v>
      </c>
      <c r="BH41">
        <v>0</v>
      </c>
      <c r="BI41">
        <v>1</v>
      </c>
      <c r="BJ41" t="s">
        <v>94</v>
      </c>
      <c r="BM41">
        <v>13001</v>
      </c>
      <c r="BN41">
        <v>0</v>
      </c>
      <c r="BO41" t="s">
        <v>92</v>
      </c>
      <c r="BP41">
        <v>1</v>
      </c>
      <c r="BQ41">
        <v>2</v>
      </c>
      <c r="BR41">
        <v>0</v>
      </c>
      <c r="BS41">
        <v>27.74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5</v>
      </c>
      <c r="BZ41">
        <v>90</v>
      </c>
      <c r="CA41">
        <v>70</v>
      </c>
      <c r="CF41">
        <v>0</v>
      </c>
      <c r="CG41">
        <v>0</v>
      </c>
      <c r="CM41">
        <v>0</v>
      </c>
      <c r="CN41" t="s">
        <v>317</v>
      </c>
      <c r="CO41">
        <v>0</v>
      </c>
      <c r="CP41">
        <f t="shared" si="29"/>
        <v>0</v>
      </c>
      <c r="CQ41">
        <f t="shared" si="30"/>
        <v>1025.7631999999999</v>
      </c>
      <c r="CR41">
        <f t="shared" si="31"/>
        <v>60.852000000000004</v>
      </c>
      <c r="CS41">
        <f t="shared" si="32"/>
        <v>7.6284999999999998</v>
      </c>
      <c r="CT41">
        <f t="shared" si="33"/>
        <v>1804.00155</v>
      </c>
      <c r="CU41">
        <f t="shared" si="34"/>
        <v>0</v>
      </c>
      <c r="CV41">
        <f t="shared" si="35"/>
        <v>6.1064999999999987</v>
      </c>
      <c r="CW41">
        <f t="shared" si="36"/>
        <v>2.5000000000000001E-2</v>
      </c>
      <c r="CX41">
        <f t="shared" si="37"/>
        <v>0</v>
      </c>
      <c r="CY41">
        <f t="shared" si="38"/>
        <v>0</v>
      </c>
      <c r="CZ41">
        <f t="shared" si="39"/>
        <v>0</v>
      </c>
      <c r="DC41" t="s">
        <v>5</v>
      </c>
      <c r="DD41" t="s">
        <v>5</v>
      </c>
      <c r="DE41" t="s">
        <v>17</v>
      </c>
      <c r="DF41" t="s">
        <v>17</v>
      </c>
      <c r="DG41" t="s">
        <v>18</v>
      </c>
      <c r="DH41" t="s">
        <v>5</v>
      </c>
      <c r="DI41" t="s">
        <v>18</v>
      </c>
      <c r="DJ41" t="s">
        <v>17</v>
      </c>
      <c r="DK41" t="s">
        <v>5</v>
      </c>
      <c r="DL41" t="s">
        <v>5</v>
      </c>
      <c r="DM41" t="s">
        <v>5</v>
      </c>
      <c r="DN41">
        <v>0</v>
      </c>
      <c r="DO41">
        <v>0</v>
      </c>
      <c r="DP41">
        <v>1</v>
      </c>
      <c r="DQ41">
        <v>1</v>
      </c>
      <c r="DU41">
        <v>1005</v>
      </c>
      <c r="DV41" t="s">
        <v>15</v>
      </c>
      <c r="DW41" t="s">
        <v>15</v>
      </c>
      <c r="DX41">
        <v>100</v>
      </c>
      <c r="EE41">
        <v>38031008</v>
      </c>
      <c r="EF41">
        <v>2</v>
      </c>
      <c r="EG41" t="s">
        <v>19</v>
      </c>
      <c r="EH41">
        <v>0</v>
      </c>
      <c r="EI41" t="s">
        <v>5</v>
      </c>
      <c r="EJ41">
        <v>1</v>
      </c>
      <c r="EK41">
        <v>13001</v>
      </c>
      <c r="EL41" t="s">
        <v>41</v>
      </c>
      <c r="EM41" t="s">
        <v>42</v>
      </c>
      <c r="EO41" t="s">
        <v>22</v>
      </c>
      <c r="EQ41">
        <v>0</v>
      </c>
      <c r="ER41">
        <v>268.49</v>
      </c>
      <c r="ES41">
        <v>202.72</v>
      </c>
      <c r="ET41">
        <v>9.2200000000000006</v>
      </c>
      <c r="EU41">
        <v>0.22</v>
      </c>
      <c r="EV41">
        <v>56.55</v>
      </c>
      <c r="EW41">
        <v>5.31</v>
      </c>
      <c r="EX41">
        <v>0.02</v>
      </c>
      <c r="EY41">
        <v>0</v>
      </c>
      <c r="FQ41">
        <v>0</v>
      </c>
      <c r="FR41">
        <f t="shared" si="40"/>
        <v>0</v>
      </c>
      <c r="FS41">
        <v>0</v>
      </c>
      <c r="FT41" t="s">
        <v>23</v>
      </c>
      <c r="FU41" t="s">
        <v>24</v>
      </c>
      <c r="FV41" t="s">
        <v>24</v>
      </c>
      <c r="FW41" t="s">
        <v>25</v>
      </c>
      <c r="FX41">
        <v>81</v>
      </c>
      <c r="FY41">
        <v>59.5</v>
      </c>
      <c r="GA41" t="s">
        <v>5</v>
      </c>
      <c r="GD41">
        <v>0</v>
      </c>
      <c r="GF41">
        <v>1259048621</v>
      </c>
      <c r="GG41">
        <v>2</v>
      </c>
      <c r="GH41">
        <v>1</v>
      </c>
      <c r="GI41">
        <v>2</v>
      </c>
      <c r="GJ41">
        <v>0</v>
      </c>
      <c r="GK41">
        <f>ROUND(R41*(R12)/100,2)</f>
        <v>0</v>
      </c>
      <c r="GL41">
        <f t="shared" si="41"/>
        <v>0</v>
      </c>
      <c r="GM41">
        <f t="shared" si="42"/>
        <v>0</v>
      </c>
      <c r="GN41">
        <f t="shared" si="43"/>
        <v>0</v>
      </c>
      <c r="GO41">
        <f t="shared" si="44"/>
        <v>0</v>
      </c>
      <c r="GP41">
        <f t="shared" si="45"/>
        <v>0</v>
      </c>
      <c r="GR41">
        <v>0</v>
      </c>
      <c r="GS41">
        <v>3</v>
      </c>
      <c r="GT41">
        <v>0</v>
      </c>
      <c r="GU41" t="s">
        <v>5</v>
      </c>
      <c r="GV41">
        <f t="shared" si="46"/>
        <v>0</v>
      </c>
      <c r="GW41">
        <v>1</v>
      </c>
      <c r="GX41">
        <f t="shared" si="47"/>
        <v>0</v>
      </c>
      <c r="HA41">
        <v>0</v>
      </c>
      <c r="HB41">
        <v>0</v>
      </c>
      <c r="IK41">
        <v>0</v>
      </c>
    </row>
    <row r="42" spans="1:245" x14ac:dyDescent="0.35">
      <c r="A42">
        <v>17</v>
      </c>
      <c r="B42">
        <v>1</v>
      </c>
      <c r="C42">
        <f>ROW(SmtRes!A75)</f>
        <v>75</v>
      </c>
      <c r="D42">
        <f>ROW(EtalonRes!A75)</f>
        <v>75</v>
      </c>
      <c r="E42" t="s">
        <v>95</v>
      </c>
      <c r="F42" t="s">
        <v>96</v>
      </c>
      <c r="G42" t="s">
        <v>97</v>
      </c>
      <c r="H42" t="s">
        <v>15</v>
      </c>
      <c r="I42">
        <v>0</v>
      </c>
      <c r="J42">
        <v>0</v>
      </c>
      <c r="O42">
        <f t="shared" si="14"/>
        <v>0</v>
      </c>
      <c r="P42">
        <f t="shared" si="15"/>
        <v>0</v>
      </c>
      <c r="Q42">
        <f t="shared" si="16"/>
        <v>0</v>
      </c>
      <c r="R42">
        <f t="shared" si="17"/>
        <v>0</v>
      </c>
      <c r="S42">
        <f t="shared" si="18"/>
        <v>0</v>
      </c>
      <c r="T42">
        <f t="shared" si="19"/>
        <v>0</v>
      </c>
      <c r="U42">
        <f t="shared" si="20"/>
        <v>0</v>
      </c>
      <c r="V42">
        <f t="shared" si="21"/>
        <v>0</v>
      </c>
      <c r="W42">
        <f t="shared" si="22"/>
        <v>0</v>
      </c>
      <c r="X42">
        <f t="shared" si="23"/>
        <v>0</v>
      </c>
      <c r="Y42">
        <f t="shared" si="24"/>
        <v>0</v>
      </c>
      <c r="AA42">
        <v>45348361</v>
      </c>
      <c r="AB42">
        <f t="shared" si="25"/>
        <v>367.83100000000002</v>
      </c>
      <c r="AC42">
        <f t="shared" si="26"/>
        <v>1.22</v>
      </c>
      <c r="AD42">
        <f>ROUND(((((ET42*1.25))-((EU42*1.25)))+AE42),6)</f>
        <v>89.3</v>
      </c>
      <c r="AE42">
        <f>ROUND(((EU42*1.25)),6)</f>
        <v>54.462499999999999</v>
      </c>
      <c r="AF42">
        <f>ROUND(((EV42*1.15)),6)</f>
        <v>277.31099999999998</v>
      </c>
      <c r="AG42">
        <f t="shared" si="27"/>
        <v>0</v>
      </c>
      <c r="AH42">
        <f>((EW42*1.15))</f>
        <v>32.096499999999999</v>
      </c>
      <c r="AI42">
        <f>((EX42*1.25))</f>
        <v>6.1</v>
      </c>
      <c r="AJ42">
        <f t="shared" si="28"/>
        <v>0</v>
      </c>
      <c r="AK42">
        <v>313.8</v>
      </c>
      <c r="AL42">
        <v>1.22</v>
      </c>
      <c r="AM42">
        <v>71.44</v>
      </c>
      <c r="AN42">
        <v>43.57</v>
      </c>
      <c r="AO42">
        <v>241.14</v>
      </c>
      <c r="AP42">
        <v>0</v>
      </c>
      <c r="AQ42">
        <v>27.91</v>
      </c>
      <c r="AR42">
        <v>4.88</v>
      </c>
      <c r="AS42">
        <v>0</v>
      </c>
      <c r="AT42">
        <v>77</v>
      </c>
      <c r="AU42">
        <v>48</v>
      </c>
      <c r="AV42">
        <v>1</v>
      </c>
      <c r="AW42">
        <v>1</v>
      </c>
      <c r="AZ42">
        <v>1</v>
      </c>
      <c r="BA42">
        <v>27.74</v>
      </c>
      <c r="BB42">
        <v>21.63</v>
      </c>
      <c r="BC42">
        <v>10.43</v>
      </c>
      <c r="BD42" t="s">
        <v>5</v>
      </c>
      <c r="BE42" t="s">
        <v>5</v>
      </c>
      <c r="BF42" t="s">
        <v>5</v>
      </c>
      <c r="BG42" t="s">
        <v>5</v>
      </c>
      <c r="BH42">
        <v>0</v>
      </c>
      <c r="BI42">
        <v>1</v>
      </c>
      <c r="BJ42" t="s">
        <v>98</v>
      </c>
      <c r="BM42">
        <v>26001</v>
      </c>
      <c r="BN42">
        <v>0</v>
      </c>
      <c r="BO42" t="s">
        <v>96</v>
      </c>
      <c r="BP42">
        <v>1</v>
      </c>
      <c r="BQ42">
        <v>2</v>
      </c>
      <c r="BR42">
        <v>0</v>
      </c>
      <c r="BS42">
        <v>27.74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5</v>
      </c>
      <c r="BZ42">
        <v>100</v>
      </c>
      <c r="CA42">
        <v>70</v>
      </c>
      <c r="CF42">
        <v>0</v>
      </c>
      <c r="CG42">
        <v>0</v>
      </c>
      <c r="CM42">
        <v>0</v>
      </c>
      <c r="CN42" t="s">
        <v>317</v>
      </c>
      <c r="CO42">
        <v>0</v>
      </c>
      <c r="CP42">
        <f t="shared" si="29"/>
        <v>0</v>
      </c>
      <c r="CQ42">
        <f t="shared" si="30"/>
        <v>12.724599999999999</v>
      </c>
      <c r="CR42">
        <f t="shared" si="31"/>
        <v>1931.5589999999997</v>
      </c>
      <c r="CS42">
        <f t="shared" si="32"/>
        <v>1510.7897499999999</v>
      </c>
      <c r="CT42">
        <f t="shared" si="33"/>
        <v>7692.6071399999992</v>
      </c>
      <c r="CU42">
        <f t="shared" si="34"/>
        <v>0</v>
      </c>
      <c r="CV42">
        <f t="shared" si="35"/>
        <v>32.096499999999999</v>
      </c>
      <c r="CW42">
        <f t="shared" si="36"/>
        <v>6.1</v>
      </c>
      <c r="CX42">
        <f t="shared" si="37"/>
        <v>0</v>
      </c>
      <c r="CY42">
        <f t="shared" si="38"/>
        <v>0</v>
      </c>
      <c r="CZ42">
        <f t="shared" si="39"/>
        <v>0</v>
      </c>
      <c r="DC42" t="s">
        <v>5</v>
      </c>
      <c r="DD42" t="s">
        <v>5</v>
      </c>
      <c r="DE42" t="s">
        <v>17</v>
      </c>
      <c r="DF42" t="s">
        <v>17</v>
      </c>
      <c r="DG42" t="s">
        <v>18</v>
      </c>
      <c r="DH42" t="s">
        <v>5</v>
      </c>
      <c r="DI42" t="s">
        <v>18</v>
      </c>
      <c r="DJ42" t="s">
        <v>17</v>
      </c>
      <c r="DK42" t="s">
        <v>5</v>
      </c>
      <c r="DL42" t="s">
        <v>5</v>
      </c>
      <c r="DM42" t="s">
        <v>5</v>
      </c>
      <c r="DN42">
        <v>0</v>
      </c>
      <c r="DO42">
        <v>0</v>
      </c>
      <c r="DP42">
        <v>1</v>
      </c>
      <c r="DQ42">
        <v>1</v>
      </c>
      <c r="DU42">
        <v>1005</v>
      </c>
      <c r="DV42" t="s">
        <v>15</v>
      </c>
      <c r="DW42" t="s">
        <v>15</v>
      </c>
      <c r="DX42">
        <v>100</v>
      </c>
      <c r="EE42">
        <v>38031045</v>
      </c>
      <c r="EF42">
        <v>2</v>
      </c>
      <c r="EG42" t="s">
        <v>19</v>
      </c>
      <c r="EH42">
        <v>0</v>
      </c>
      <c r="EI42" t="s">
        <v>5</v>
      </c>
      <c r="EJ42">
        <v>1</v>
      </c>
      <c r="EK42">
        <v>26001</v>
      </c>
      <c r="EL42" t="s">
        <v>99</v>
      </c>
      <c r="EM42" t="s">
        <v>100</v>
      </c>
      <c r="EO42" t="s">
        <v>22</v>
      </c>
      <c r="EQ42">
        <v>0</v>
      </c>
      <c r="ER42">
        <v>313.8</v>
      </c>
      <c r="ES42">
        <v>1.22</v>
      </c>
      <c r="ET42">
        <v>71.44</v>
      </c>
      <c r="EU42">
        <v>43.57</v>
      </c>
      <c r="EV42">
        <v>241.14</v>
      </c>
      <c r="EW42">
        <v>27.91</v>
      </c>
      <c r="EX42">
        <v>4.88</v>
      </c>
      <c r="EY42">
        <v>0</v>
      </c>
      <c r="FQ42">
        <v>0</v>
      </c>
      <c r="FR42">
        <f t="shared" si="40"/>
        <v>0</v>
      </c>
      <c r="FS42">
        <v>0</v>
      </c>
      <c r="FT42" t="s">
        <v>23</v>
      </c>
      <c r="FU42" t="s">
        <v>24</v>
      </c>
      <c r="FV42" t="s">
        <v>24</v>
      </c>
      <c r="FW42" t="s">
        <v>25</v>
      </c>
      <c r="FX42">
        <v>90</v>
      </c>
      <c r="FY42">
        <v>59.5</v>
      </c>
      <c r="GA42" t="s">
        <v>5</v>
      </c>
      <c r="GD42">
        <v>0</v>
      </c>
      <c r="GF42">
        <v>809953978</v>
      </c>
      <c r="GG42">
        <v>2</v>
      </c>
      <c r="GH42">
        <v>1</v>
      </c>
      <c r="GI42">
        <v>2</v>
      </c>
      <c r="GJ42">
        <v>0</v>
      </c>
      <c r="GK42">
        <f>ROUND(R42*(R12)/100,2)</f>
        <v>0</v>
      </c>
      <c r="GL42">
        <f t="shared" si="41"/>
        <v>0</v>
      </c>
      <c r="GM42">
        <f t="shared" si="42"/>
        <v>0</v>
      </c>
      <c r="GN42">
        <f t="shared" si="43"/>
        <v>0</v>
      </c>
      <c r="GO42">
        <f t="shared" si="44"/>
        <v>0</v>
      </c>
      <c r="GP42">
        <f t="shared" si="45"/>
        <v>0</v>
      </c>
      <c r="GR42">
        <v>0</v>
      </c>
      <c r="GS42">
        <v>3</v>
      </c>
      <c r="GT42">
        <v>0</v>
      </c>
      <c r="GU42" t="s">
        <v>5</v>
      </c>
      <c r="GV42">
        <f t="shared" si="46"/>
        <v>0</v>
      </c>
      <c r="GW42">
        <v>1</v>
      </c>
      <c r="GX42">
        <f t="shared" si="47"/>
        <v>0</v>
      </c>
      <c r="HA42">
        <v>0</v>
      </c>
      <c r="HB42">
        <v>0</v>
      </c>
      <c r="IK42">
        <v>0</v>
      </c>
    </row>
    <row r="43" spans="1:245" x14ac:dyDescent="0.35">
      <c r="A43">
        <v>18</v>
      </c>
      <c r="B43">
        <v>1</v>
      </c>
      <c r="C43">
        <v>75</v>
      </c>
      <c r="E43" t="s">
        <v>101</v>
      </c>
      <c r="F43" t="s">
        <v>102</v>
      </c>
      <c r="G43" t="s">
        <v>103</v>
      </c>
      <c r="H43" t="s">
        <v>52</v>
      </c>
      <c r="I43">
        <f>I42*J43</f>
        <v>0</v>
      </c>
      <c r="J43">
        <v>480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45348361</v>
      </c>
      <c r="AB43">
        <f t="shared" si="25"/>
        <v>67.42</v>
      </c>
      <c r="AC43">
        <f t="shared" si="26"/>
        <v>67.42</v>
      </c>
      <c r="AD43">
        <f>ROUND((((ET43)-(EU43))+AE43),6)</f>
        <v>0</v>
      </c>
      <c r="AE43">
        <f>ROUND((EU43),6)</f>
        <v>0</v>
      </c>
      <c r="AF43">
        <f>ROUND((EV43),6)</f>
        <v>0</v>
      </c>
      <c r="AG43">
        <f t="shared" si="27"/>
        <v>0</v>
      </c>
      <c r="AH43">
        <f>(EW43)</f>
        <v>0</v>
      </c>
      <c r="AI43">
        <f>(EX43)</f>
        <v>0</v>
      </c>
      <c r="AJ43">
        <f t="shared" si="28"/>
        <v>0</v>
      </c>
      <c r="AK43">
        <v>67.42</v>
      </c>
      <c r="AL43">
        <v>67.42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77</v>
      </c>
      <c r="AU43">
        <v>48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1</v>
      </c>
      <c r="BD43" t="s">
        <v>5</v>
      </c>
      <c r="BE43" t="s">
        <v>5</v>
      </c>
      <c r="BF43" t="s">
        <v>5</v>
      </c>
      <c r="BG43" t="s">
        <v>5</v>
      </c>
      <c r="BH43">
        <v>3</v>
      </c>
      <c r="BI43">
        <v>1</v>
      </c>
      <c r="BJ43" t="s">
        <v>5</v>
      </c>
      <c r="BM43">
        <v>26001</v>
      </c>
      <c r="BN43">
        <v>0</v>
      </c>
      <c r="BO43" t="s">
        <v>5</v>
      </c>
      <c r="BP43">
        <v>0</v>
      </c>
      <c r="BQ43">
        <v>2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5</v>
      </c>
      <c r="BZ43">
        <v>100</v>
      </c>
      <c r="CA43">
        <v>70</v>
      </c>
      <c r="CF43">
        <v>0</v>
      </c>
      <c r="CG43">
        <v>0</v>
      </c>
      <c r="CM43">
        <v>0</v>
      </c>
      <c r="CN43" t="s">
        <v>5</v>
      </c>
      <c r="CO43">
        <v>0</v>
      </c>
      <c r="CP43">
        <f t="shared" si="29"/>
        <v>0</v>
      </c>
      <c r="CQ43">
        <f t="shared" si="30"/>
        <v>67.42</v>
      </c>
      <c r="CR43">
        <f t="shared" si="31"/>
        <v>0</v>
      </c>
      <c r="CS43">
        <f t="shared" si="32"/>
        <v>0</v>
      </c>
      <c r="CT43">
        <f t="shared" si="33"/>
        <v>0</v>
      </c>
      <c r="CU43">
        <f t="shared" si="34"/>
        <v>0</v>
      </c>
      <c r="CV43">
        <f t="shared" si="35"/>
        <v>0</v>
      </c>
      <c r="CW43">
        <f t="shared" si="36"/>
        <v>0</v>
      </c>
      <c r="CX43">
        <f t="shared" si="37"/>
        <v>0</v>
      </c>
      <c r="CY43">
        <f t="shared" si="38"/>
        <v>0</v>
      </c>
      <c r="CZ43">
        <f t="shared" si="39"/>
        <v>0</v>
      </c>
      <c r="DC43" t="s">
        <v>5</v>
      </c>
      <c r="DD43" t="s">
        <v>5</v>
      </c>
      <c r="DE43" t="s">
        <v>5</v>
      </c>
      <c r="DF43" t="s">
        <v>5</v>
      </c>
      <c r="DG43" t="s">
        <v>5</v>
      </c>
      <c r="DH43" t="s">
        <v>5</v>
      </c>
      <c r="DI43" t="s">
        <v>5</v>
      </c>
      <c r="DJ43" t="s">
        <v>5</v>
      </c>
      <c r="DK43" t="s">
        <v>5</v>
      </c>
      <c r="DL43" t="s">
        <v>5</v>
      </c>
      <c r="DM43" t="s">
        <v>5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52</v>
      </c>
      <c r="DW43" t="s">
        <v>52</v>
      </c>
      <c r="DX43">
        <v>1</v>
      </c>
      <c r="EE43">
        <v>38031045</v>
      </c>
      <c r="EF43">
        <v>2</v>
      </c>
      <c r="EG43" t="s">
        <v>19</v>
      </c>
      <c r="EH43">
        <v>0</v>
      </c>
      <c r="EI43" t="s">
        <v>5</v>
      </c>
      <c r="EJ43">
        <v>1</v>
      </c>
      <c r="EK43">
        <v>26001</v>
      </c>
      <c r="EL43" t="s">
        <v>99</v>
      </c>
      <c r="EM43" t="s">
        <v>100</v>
      </c>
      <c r="EO43" t="s">
        <v>5</v>
      </c>
      <c r="EQ43">
        <v>0</v>
      </c>
      <c r="ER43">
        <v>67.42</v>
      </c>
      <c r="ES43">
        <v>67.42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1</v>
      </c>
      <c r="FD43">
        <v>18</v>
      </c>
      <c r="FF43">
        <v>79.56</v>
      </c>
      <c r="FQ43">
        <v>0</v>
      </c>
      <c r="FR43">
        <f t="shared" si="40"/>
        <v>0</v>
      </c>
      <c r="FS43">
        <v>0</v>
      </c>
      <c r="FT43" t="s">
        <v>23</v>
      </c>
      <c r="FU43" t="s">
        <v>24</v>
      </c>
      <c r="FV43" t="s">
        <v>24</v>
      </c>
      <c r="FW43" t="s">
        <v>25</v>
      </c>
      <c r="FX43">
        <v>90</v>
      </c>
      <c r="FY43">
        <v>59.5</v>
      </c>
      <c r="GA43" t="s">
        <v>104</v>
      </c>
      <c r="GD43">
        <v>0</v>
      </c>
      <c r="GF43">
        <v>1645611552</v>
      </c>
      <c r="GG43">
        <v>2</v>
      </c>
      <c r="GH43">
        <v>3</v>
      </c>
      <c r="GI43">
        <v>-2</v>
      </c>
      <c r="GJ43">
        <v>0</v>
      </c>
      <c r="GK43">
        <f>ROUND(R43*(R12)/100,2)</f>
        <v>0</v>
      </c>
      <c r="GL43">
        <f t="shared" si="41"/>
        <v>0</v>
      </c>
      <c r="GM43">
        <f t="shared" si="42"/>
        <v>0</v>
      </c>
      <c r="GN43">
        <f t="shared" si="43"/>
        <v>0</v>
      </c>
      <c r="GO43">
        <f t="shared" si="44"/>
        <v>0</v>
      </c>
      <c r="GP43">
        <f t="shared" si="45"/>
        <v>0</v>
      </c>
      <c r="GR43">
        <v>1</v>
      </c>
      <c r="GS43">
        <v>1</v>
      </c>
      <c r="GT43">
        <v>0</v>
      </c>
      <c r="GU43" t="s">
        <v>5</v>
      </c>
      <c r="GV43">
        <f t="shared" si="46"/>
        <v>0</v>
      </c>
      <c r="GW43">
        <v>1</v>
      </c>
      <c r="GX43">
        <f t="shared" si="47"/>
        <v>0</v>
      </c>
      <c r="HA43">
        <v>0</v>
      </c>
      <c r="HB43">
        <v>0</v>
      </c>
      <c r="IK43">
        <v>0</v>
      </c>
    </row>
    <row r="45" spans="1:245" ht="13.15" x14ac:dyDescent="0.4">
      <c r="A45" s="2">
        <v>51</v>
      </c>
      <c r="B45" s="2">
        <f>B20</f>
        <v>1</v>
      </c>
      <c r="C45" s="2">
        <f>A20</f>
        <v>3</v>
      </c>
      <c r="D45" s="2">
        <f>ROW(A20)</f>
        <v>20</v>
      </c>
      <c r="E45" s="2"/>
      <c r="F45" s="2" t="str">
        <f>IF(F20&lt;&gt;"",F20,"")</f>
        <v>Новая локальная смета</v>
      </c>
      <c r="G45" s="2" t="str">
        <f>IF(G20&lt;&gt;"",G20,"")</f>
        <v>Новая локальная смета</v>
      </c>
      <c r="H45" s="2">
        <v>0</v>
      </c>
      <c r="I45" s="2"/>
      <c r="J45" s="2"/>
      <c r="K45" s="2"/>
      <c r="L45" s="2"/>
      <c r="M45" s="2"/>
      <c r="N45" s="2"/>
      <c r="O45" s="2">
        <f t="shared" ref="O45:T45" si="48">ROUND(AB45,2)</f>
        <v>742863.25</v>
      </c>
      <c r="P45" s="2">
        <f t="shared" si="48"/>
        <v>126305.58</v>
      </c>
      <c r="Q45" s="2">
        <f t="shared" si="48"/>
        <v>9427.48</v>
      </c>
      <c r="R45" s="2">
        <f t="shared" si="48"/>
        <v>7249.43</v>
      </c>
      <c r="S45" s="2">
        <f t="shared" si="48"/>
        <v>607130.18999999994</v>
      </c>
      <c r="T45" s="2">
        <f t="shared" si="48"/>
        <v>0</v>
      </c>
      <c r="U45" s="2">
        <f>AH45</f>
        <v>2416.4650399999996</v>
      </c>
      <c r="V45" s="2">
        <f>AI45</f>
        <v>25.163499999999999</v>
      </c>
      <c r="W45" s="2">
        <f>ROUND(AJ45,2)</f>
        <v>0</v>
      </c>
      <c r="X45" s="2">
        <f>ROUND(AK45,2)</f>
        <v>464996.46</v>
      </c>
      <c r="Y45" s="2">
        <f>ROUND(AL45,2)</f>
        <v>245140.1</v>
      </c>
      <c r="Z45" s="2"/>
      <c r="AA45" s="2"/>
      <c r="AB45" s="2">
        <f>ROUND(SUMIF(AA24:AA43,"=45348361",O24:O43),2)</f>
        <v>742863.25</v>
      </c>
      <c r="AC45" s="2">
        <f>ROUND(SUMIF(AA24:AA43,"=45348361",P24:P43),2)</f>
        <v>126305.58</v>
      </c>
      <c r="AD45" s="2">
        <f>ROUND(SUMIF(AA24:AA43,"=45348361",Q24:Q43),2)</f>
        <v>9427.48</v>
      </c>
      <c r="AE45" s="2">
        <f>ROUND(SUMIF(AA24:AA43,"=45348361",R24:R43),2)</f>
        <v>7249.43</v>
      </c>
      <c r="AF45" s="2">
        <f>ROUND(SUMIF(AA24:AA43,"=45348361",S24:S43),2)</f>
        <v>607130.18999999994</v>
      </c>
      <c r="AG45" s="2">
        <f>ROUND(SUMIF(AA24:AA43,"=45348361",T24:T43),2)</f>
        <v>0</v>
      </c>
      <c r="AH45" s="2">
        <f>SUMIF(AA24:AA43,"=45348361",U24:U43)</f>
        <v>2416.4650399999996</v>
      </c>
      <c r="AI45" s="2">
        <f>SUMIF(AA24:AA43,"=45348361",V24:V43)</f>
        <v>25.163499999999999</v>
      </c>
      <c r="AJ45" s="2">
        <f>ROUND(SUMIF(AA24:AA43,"=45348361",W24:W43),2)</f>
        <v>0</v>
      </c>
      <c r="AK45" s="2">
        <f>ROUND(SUMIF(AA24:AA43,"=45348361",X24:X43),2)</f>
        <v>464996.46</v>
      </c>
      <c r="AL45" s="2">
        <f>ROUND(SUMIF(AA24:AA43,"=45348361",Y24:Y43),2)</f>
        <v>245140.1</v>
      </c>
      <c r="AM45" s="2"/>
      <c r="AN45" s="2"/>
      <c r="AO45" s="2">
        <f t="shared" ref="AO45:BC45" si="49">ROUND(BX45,2)</f>
        <v>0</v>
      </c>
      <c r="AP45" s="2">
        <f t="shared" si="49"/>
        <v>0</v>
      </c>
      <c r="AQ45" s="2">
        <f t="shared" si="49"/>
        <v>0</v>
      </c>
      <c r="AR45" s="2">
        <f t="shared" si="49"/>
        <v>1452999.81</v>
      </c>
      <c r="AS45" s="2">
        <f t="shared" si="49"/>
        <v>1452999.81</v>
      </c>
      <c r="AT45" s="2">
        <f t="shared" si="49"/>
        <v>0</v>
      </c>
      <c r="AU45" s="2">
        <f t="shared" si="49"/>
        <v>0</v>
      </c>
      <c r="AV45" s="2">
        <f t="shared" si="49"/>
        <v>126305.58</v>
      </c>
      <c r="AW45" s="2">
        <f t="shared" si="49"/>
        <v>126305.58</v>
      </c>
      <c r="AX45" s="2">
        <f t="shared" si="49"/>
        <v>0</v>
      </c>
      <c r="AY45" s="2">
        <f t="shared" si="49"/>
        <v>126305.58</v>
      </c>
      <c r="AZ45" s="2">
        <f t="shared" si="49"/>
        <v>0</v>
      </c>
      <c r="BA45" s="2">
        <f t="shared" si="49"/>
        <v>0</v>
      </c>
      <c r="BB45" s="2">
        <f t="shared" si="49"/>
        <v>0</v>
      </c>
      <c r="BC45" s="2">
        <f t="shared" si="49"/>
        <v>0</v>
      </c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>
        <f>ROUND(SUMIF(AA24:AA43,"=45348361",FQ24:FQ43),2)</f>
        <v>0</v>
      </c>
      <c r="BY45" s="2">
        <f>ROUND(SUMIF(AA24:AA43,"=45348361",FR24:FR43),2)</f>
        <v>0</v>
      </c>
      <c r="BZ45" s="2">
        <f>ROUND(SUMIF(AA24:AA43,"=45348361",GL24:GL43),2)</f>
        <v>0</v>
      </c>
      <c r="CA45" s="2">
        <f>ROUND(SUMIF(AA24:AA43,"=45348361",GM24:GM43),2)</f>
        <v>1452999.81</v>
      </c>
      <c r="CB45" s="2">
        <f>ROUND(SUMIF(AA24:AA43,"=45348361",GN24:GN43),2)</f>
        <v>1452999.81</v>
      </c>
      <c r="CC45" s="2">
        <f>ROUND(SUMIF(AA24:AA43,"=45348361",GO24:GO43),2)</f>
        <v>0</v>
      </c>
      <c r="CD45" s="2">
        <f>ROUND(SUMIF(AA24:AA43,"=45348361",GP24:GP43),2)</f>
        <v>0</v>
      </c>
      <c r="CE45" s="2">
        <f>AC45-BX45</f>
        <v>126305.58</v>
      </c>
      <c r="CF45" s="2">
        <f>AC45-BY45</f>
        <v>126305.58</v>
      </c>
      <c r="CG45" s="2">
        <f>BX45-BZ45</f>
        <v>0</v>
      </c>
      <c r="CH45" s="2">
        <f>AC45-BX45-BY45+BZ45</f>
        <v>126305.58</v>
      </c>
      <c r="CI45" s="2">
        <f>BY45-BZ45</f>
        <v>0</v>
      </c>
      <c r="CJ45" s="2">
        <f>ROUND(SUMIF(AA24:AA43,"=45348361",GX24:GX43),2)</f>
        <v>0</v>
      </c>
      <c r="CK45" s="2">
        <f>ROUND(SUMIF(AA24:AA43,"=45348361",GY24:GY43),2)</f>
        <v>0</v>
      </c>
      <c r="CL45" s="2">
        <f>ROUND(SUMIF(AA24:AA43,"=45348361",GZ24:GZ43),2)</f>
        <v>0</v>
      </c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>
        <v>0</v>
      </c>
    </row>
    <row r="47" spans="1:245" ht="13.15" x14ac:dyDescent="0.4">
      <c r="A47" s="4">
        <v>50</v>
      </c>
      <c r="B47" s="4">
        <v>0</v>
      </c>
      <c r="C47" s="4">
        <v>0</v>
      </c>
      <c r="D47" s="4">
        <v>1</v>
      </c>
      <c r="E47" s="4">
        <v>201</v>
      </c>
      <c r="F47" s="4">
        <f>ROUND(Source!O45,O47)</f>
        <v>742863.25</v>
      </c>
      <c r="G47" s="4" t="s">
        <v>105</v>
      </c>
      <c r="H47" s="4" t="s">
        <v>106</v>
      </c>
      <c r="I47" s="4"/>
      <c r="J47" s="4"/>
      <c r="K47" s="4">
        <v>201</v>
      </c>
      <c r="L47" s="4">
        <v>1</v>
      </c>
      <c r="M47" s="4">
        <v>3</v>
      </c>
      <c r="N47" s="4" t="s">
        <v>5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ht="13.15" x14ac:dyDescent="0.4">
      <c r="A48" s="4">
        <v>50</v>
      </c>
      <c r="B48" s="4">
        <v>0</v>
      </c>
      <c r="C48" s="4">
        <v>0</v>
      </c>
      <c r="D48" s="4">
        <v>1</v>
      </c>
      <c r="E48" s="4">
        <v>202</v>
      </c>
      <c r="F48" s="4">
        <f>ROUND(Source!P45,O48)</f>
        <v>126305.58</v>
      </c>
      <c r="G48" s="4" t="s">
        <v>107</v>
      </c>
      <c r="H48" s="4" t="s">
        <v>108</v>
      </c>
      <c r="I48" s="4"/>
      <c r="J48" s="4"/>
      <c r="K48" s="4">
        <v>202</v>
      </c>
      <c r="L48" s="4">
        <v>2</v>
      </c>
      <c r="M48" s="4">
        <v>3</v>
      </c>
      <c r="N48" s="4" t="s">
        <v>5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ht="13.15" x14ac:dyDescent="0.4">
      <c r="A49" s="4">
        <v>50</v>
      </c>
      <c r="B49" s="4">
        <v>0</v>
      </c>
      <c r="C49" s="4">
        <v>0</v>
      </c>
      <c r="D49" s="4">
        <v>1</v>
      </c>
      <c r="E49" s="4">
        <v>222</v>
      </c>
      <c r="F49" s="4">
        <f>ROUND(Source!AO45,O49)</f>
        <v>0</v>
      </c>
      <c r="G49" s="4" t="s">
        <v>109</v>
      </c>
      <c r="H49" s="4" t="s">
        <v>110</v>
      </c>
      <c r="I49" s="4"/>
      <c r="J49" s="4"/>
      <c r="K49" s="4">
        <v>222</v>
      </c>
      <c r="L49" s="4">
        <v>3</v>
      </c>
      <c r="M49" s="4">
        <v>3</v>
      </c>
      <c r="N49" s="4" t="s">
        <v>5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ht="13.15" x14ac:dyDescent="0.4">
      <c r="A50" s="4">
        <v>50</v>
      </c>
      <c r="B50" s="4">
        <v>0</v>
      </c>
      <c r="C50" s="4">
        <v>0</v>
      </c>
      <c r="D50" s="4">
        <v>1</v>
      </c>
      <c r="E50" s="4">
        <v>225</v>
      </c>
      <c r="F50" s="4">
        <f>ROUND(Source!AV45,O50)</f>
        <v>126305.58</v>
      </c>
      <c r="G50" s="4" t="s">
        <v>111</v>
      </c>
      <c r="H50" s="4" t="s">
        <v>112</v>
      </c>
      <c r="I50" s="4"/>
      <c r="J50" s="4"/>
      <c r="K50" s="4">
        <v>225</v>
      </c>
      <c r="L50" s="4">
        <v>4</v>
      </c>
      <c r="M50" s="4">
        <v>3</v>
      </c>
      <c r="N50" s="4" t="s">
        <v>5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ht="13.15" x14ac:dyDescent="0.4">
      <c r="A51" s="4">
        <v>50</v>
      </c>
      <c r="B51" s="4">
        <v>0</v>
      </c>
      <c r="C51" s="4">
        <v>0</v>
      </c>
      <c r="D51" s="4">
        <v>1</v>
      </c>
      <c r="E51" s="4">
        <v>226</v>
      </c>
      <c r="F51" s="4">
        <f>ROUND(Source!AW45,O51)</f>
        <v>126305.58</v>
      </c>
      <c r="G51" s="4" t="s">
        <v>113</v>
      </c>
      <c r="H51" s="4" t="s">
        <v>114</v>
      </c>
      <c r="I51" s="4"/>
      <c r="J51" s="4"/>
      <c r="K51" s="4">
        <v>226</v>
      </c>
      <c r="L51" s="4">
        <v>5</v>
      </c>
      <c r="M51" s="4">
        <v>3</v>
      </c>
      <c r="N51" s="4" t="s">
        <v>5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ht="13.15" x14ac:dyDescent="0.4">
      <c r="A52" s="4">
        <v>50</v>
      </c>
      <c r="B52" s="4">
        <v>0</v>
      </c>
      <c r="C52" s="4">
        <v>0</v>
      </c>
      <c r="D52" s="4">
        <v>1</v>
      </c>
      <c r="E52" s="4">
        <v>227</v>
      </c>
      <c r="F52" s="4">
        <f>ROUND(Source!AX45,O52)</f>
        <v>0</v>
      </c>
      <c r="G52" s="4" t="s">
        <v>115</v>
      </c>
      <c r="H52" s="4" t="s">
        <v>116</v>
      </c>
      <c r="I52" s="4"/>
      <c r="J52" s="4"/>
      <c r="K52" s="4">
        <v>227</v>
      </c>
      <c r="L52" s="4">
        <v>6</v>
      </c>
      <c r="M52" s="4">
        <v>3</v>
      </c>
      <c r="N52" s="4" t="s">
        <v>5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ht="13.15" x14ac:dyDescent="0.4">
      <c r="A53" s="4">
        <v>50</v>
      </c>
      <c r="B53" s="4">
        <v>0</v>
      </c>
      <c r="C53" s="4">
        <v>0</v>
      </c>
      <c r="D53" s="4">
        <v>1</v>
      </c>
      <c r="E53" s="4">
        <v>228</v>
      </c>
      <c r="F53" s="4">
        <f>ROUND(Source!AY45,O53)</f>
        <v>126305.58</v>
      </c>
      <c r="G53" s="4" t="s">
        <v>117</v>
      </c>
      <c r="H53" s="4" t="s">
        <v>118</v>
      </c>
      <c r="I53" s="4"/>
      <c r="J53" s="4"/>
      <c r="K53" s="4">
        <v>228</v>
      </c>
      <c r="L53" s="4">
        <v>7</v>
      </c>
      <c r="M53" s="4">
        <v>3</v>
      </c>
      <c r="N53" s="4" t="s">
        <v>5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ht="13.15" x14ac:dyDescent="0.4">
      <c r="A54" s="4">
        <v>50</v>
      </c>
      <c r="B54" s="4">
        <v>0</v>
      </c>
      <c r="C54" s="4">
        <v>0</v>
      </c>
      <c r="D54" s="4">
        <v>1</v>
      </c>
      <c r="E54" s="4">
        <v>216</v>
      </c>
      <c r="F54" s="4">
        <f>ROUND(Source!AP45,O54)</f>
        <v>0</v>
      </c>
      <c r="G54" s="4" t="s">
        <v>119</v>
      </c>
      <c r="H54" s="4" t="s">
        <v>120</v>
      </c>
      <c r="I54" s="4"/>
      <c r="J54" s="4"/>
      <c r="K54" s="4">
        <v>216</v>
      </c>
      <c r="L54" s="4">
        <v>8</v>
      </c>
      <c r="M54" s="4">
        <v>3</v>
      </c>
      <c r="N54" s="4" t="s">
        <v>5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ht="13.15" x14ac:dyDescent="0.4">
      <c r="A55" s="4">
        <v>50</v>
      </c>
      <c r="B55" s="4">
        <v>0</v>
      </c>
      <c r="C55" s="4">
        <v>0</v>
      </c>
      <c r="D55" s="4">
        <v>1</v>
      </c>
      <c r="E55" s="4">
        <v>223</v>
      </c>
      <c r="F55" s="4">
        <f>ROUND(Source!AQ45,O55)</f>
        <v>0</v>
      </c>
      <c r="G55" s="4" t="s">
        <v>121</v>
      </c>
      <c r="H55" s="4" t="s">
        <v>122</v>
      </c>
      <c r="I55" s="4"/>
      <c r="J55" s="4"/>
      <c r="K55" s="4">
        <v>223</v>
      </c>
      <c r="L55" s="4">
        <v>9</v>
      </c>
      <c r="M55" s="4">
        <v>3</v>
      </c>
      <c r="N55" s="4" t="s">
        <v>5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ht="13.15" x14ac:dyDescent="0.4">
      <c r="A56" s="4">
        <v>50</v>
      </c>
      <c r="B56" s="4">
        <v>0</v>
      </c>
      <c r="C56" s="4">
        <v>0</v>
      </c>
      <c r="D56" s="4">
        <v>1</v>
      </c>
      <c r="E56" s="4">
        <v>229</v>
      </c>
      <c r="F56" s="4">
        <f>ROUND(Source!AZ45,O56)</f>
        <v>0</v>
      </c>
      <c r="G56" s="4" t="s">
        <v>123</v>
      </c>
      <c r="H56" s="4" t="s">
        <v>124</v>
      </c>
      <c r="I56" s="4"/>
      <c r="J56" s="4"/>
      <c r="K56" s="4">
        <v>229</v>
      </c>
      <c r="L56" s="4">
        <v>10</v>
      </c>
      <c r="M56" s="4">
        <v>3</v>
      </c>
      <c r="N56" s="4" t="s">
        <v>5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ht="13.15" x14ac:dyDescent="0.4">
      <c r="A57" s="4">
        <v>50</v>
      </c>
      <c r="B57" s="4">
        <v>0</v>
      </c>
      <c r="C57" s="4">
        <v>0</v>
      </c>
      <c r="D57" s="4">
        <v>1</v>
      </c>
      <c r="E57" s="4">
        <v>203</v>
      </c>
      <c r="F57" s="4">
        <f>ROUND(Source!Q45,O57)</f>
        <v>9427.48</v>
      </c>
      <c r="G57" s="4" t="s">
        <v>125</v>
      </c>
      <c r="H57" s="4" t="s">
        <v>126</v>
      </c>
      <c r="I57" s="4"/>
      <c r="J57" s="4"/>
      <c r="K57" s="4">
        <v>203</v>
      </c>
      <c r="L57" s="4">
        <v>11</v>
      </c>
      <c r="M57" s="4">
        <v>3</v>
      </c>
      <c r="N57" s="4" t="s">
        <v>5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ht="13.15" x14ac:dyDescent="0.4">
      <c r="A58" s="4">
        <v>50</v>
      </c>
      <c r="B58" s="4">
        <v>0</v>
      </c>
      <c r="C58" s="4">
        <v>0</v>
      </c>
      <c r="D58" s="4">
        <v>1</v>
      </c>
      <c r="E58" s="4">
        <v>231</v>
      </c>
      <c r="F58" s="4">
        <f>ROUND(Source!BB45,O58)</f>
        <v>0</v>
      </c>
      <c r="G58" s="4" t="s">
        <v>127</v>
      </c>
      <c r="H58" s="4" t="s">
        <v>128</v>
      </c>
      <c r="I58" s="4"/>
      <c r="J58" s="4"/>
      <c r="K58" s="4">
        <v>231</v>
      </c>
      <c r="L58" s="4">
        <v>12</v>
      </c>
      <c r="M58" s="4">
        <v>3</v>
      </c>
      <c r="N58" s="4" t="s">
        <v>5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ht="13.15" x14ac:dyDescent="0.4">
      <c r="A59" s="4">
        <v>50</v>
      </c>
      <c r="B59" s="4">
        <v>0</v>
      </c>
      <c r="C59" s="4">
        <v>0</v>
      </c>
      <c r="D59" s="4">
        <v>1</v>
      </c>
      <c r="E59" s="4">
        <v>204</v>
      </c>
      <c r="F59" s="4">
        <f>ROUND(Source!R45,O59)</f>
        <v>7249.43</v>
      </c>
      <c r="G59" s="4" t="s">
        <v>129</v>
      </c>
      <c r="H59" s="4" t="s">
        <v>130</v>
      </c>
      <c r="I59" s="4"/>
      <c r="J59" s="4"/>
      <c r="K59" s="4">
        <v>204</v>
      </c>
      <c r="L59" s="4">
        <v>13</v>
      </c>
      <c r="M59" s="4">
        <v>3</v>
      </c>
      <c r="N59" s="4" t="s">
        <v>5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ht="13.15" x14ac:dyDescent="0.4">
      <c r="A60" s="4">
        <v>50</v>
      </c>
      <c r="B60" s="4">
        <v>0</v>
      </c>
      <c r="C60" s="4">
        <v>0</v>
      </c>
      <c r="D60" s="4">
        <v>1</v>
      </c>
      <c r="E60" s="4">
        <v>205</v>
      </c>
      <c r="F60" s="4">
        <f>ROUND(Source!S45,O60)</f>
        <v>607130.18999999994</v>
      </c>
      <c r="G60" s="4" t="s">
        <v>131</v>
      </c>
      <c r="H60" s="4" t="s">
        <v>132</v>
      </c>
      <c r="I60" s="4"/>
      <c r="J60" s="4"/>
      <c r="K60" s="4">
        <v>205</v>
      </c>
      <c r="L60" s="4">
        <v>14</v>
      </c>
      <c r="M60" s="4">
        <v>3</v>
      </c>
      <c r="N60" s="4" t="s">
        <v>5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ht="13.15" x14ac:dyDescent="0.4">
      <c r="A61" s="4">
        <v>50</v>
      </c>
      <c r="B61" s="4">
        <v>0</v>
      </c>
      <c r="C61" s="4">
        <v>0</v>
      </c>
      <c r="D61" s="4">
        <v>1</v>
      </c>
      <c r="E61" s="4">
        <v>232</v>
      </c>
      <c r="F61" s="4">
        <f>ROUND(Source!BC45,O61)</f>
        <v>0</v>
      </c>
      <c r="G61" s="4" t="s">
        <v>133</v>
      </c>
      <c r="H61" s="4" t="s">
        <v>134</v>
      </c>
      <c r="I61" s="4"/>
      <c r="J61" s="4"/>
      <c r="K61" s="4">
        <v>232</v>
      </c>
      <c r="L61" s="4">
        <v>15</v>
      </c>
      <c r="M61" s="4">
        <v>3</v>
      </c>
      <c r="N61" s="4" t="s">
        <v>5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ht="13.15" x14ac:dyDescent="0.4">
      <c r="A62" s="4">
        <v>50</v>
      </c>
      <c r="B62" s="4">
        <v>0</v>
      </c>
      <c r="C62" s="4">
        <v>0</v>
      </c>
      <c r="D62" s="4">
        <v>1</v>
      </c>
      <c r="E62" s="4">
        <v>214</v>
      </c>
      <c r="F62" s="4">
        <f>ROUND(Source!AS45,O62)</f>
        <v>1452999.81</v>
      </c>
      <c r="G62" s="4" t="s">
        <v>135</v>
      </c>
      <c r="H62" s="4" t="s">
        <v>136</v>
      </c>
      <c r="I62" s="4"/>
      <c r="J62" s="4"/>
      <c r="K62" s="4">
        <v>214</v>
      </c>
      <c r="L62" s="4">
        <v>16</v>
      </c>
      <c r="M62" s="4">
        <v>3</v>
      </c>
      <c r="N62" s="4" t="s">
        <v>5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ht="13.15" x14ac:dyDescent="0.4">
      <c r="A63" s="4">
        <v>50</v>
      </c>
      <c r="B63" s="4">
        <v>0</v>
      </c>
      <c r="C63" s="4">
        <v>0</v>
      </c>
      <c r="D63" s="4">
        <v>1</v>
      </c>
      <c r="E63" s="4">
        <v>215</v>
      </c>
      <c r="F63" s="4">
        <f>ROUND(Source!AT45,O63)</f>
        <v>0</v>
      </c>
      <c r="G63" s="4" t="s">
        <v>137</v>
      </c>
      <c r="H63" s="4" t="s">
        <v>138</v>
      </c>
      <c r="I63" s="4"/>
      <c r="J63" s="4"/>
      <c r="K63" s="4">
        <v>215</v>
      </c>
      <c r="L63" s="4">
        <v>17</v>
      </c>
      <c r="M63" s="4">
        <v>3</v>
      </c>
      <c r="N63" s="4" t="s">
        <v>5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 ht="13.15" x14ac:dyDescent="0.4">
      <c r="A64" s="4">
        <v>50</v>
      </c>
      <c r="B64" s="4">
        <v>0</v>
      </c>
      <c r="C64" s="4">
        <v>0</v>
      </c>
      <c r="D64" s="4">
        <v>1</v>
      </c>
      <c r="E64" s="4">
        <v>217</v>
      </c>
      <c r="F64" s="4">
        <f>ROUND(Source!AU45,O64)</f>
        <v>0</v>
      </c>
      <c r="G64" s="4" t="s">
        <v>139</v>
      </c>
      <c r="H64" s="4" t="s">
        <v>140</v>
      </c>
      <c r="I64" s="4"/>
      <c r="J64" s="4"/>
      <c r="K64" s="4">
        <v>217</v>
      </c>
      <c r="L64" s="4">
        <v>18</v>
      </c>
      <c r="M64" s="4">
        <v>3</v>
      </c>
      <c r="N64" s="4" t="s">
        <v>5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06" ht="13.15" x14ac:dyDescent="0.4">
      <c r="A65" s="4">
        <v>50</v>
      </c>
      <c r="B65" s="4">
        <v>0</v>
      </c>
      <c r="C65" s="4">
        <v>0</v>
      </c>
      <c r="D65" s="4">
        <v>1</v>
      </c>
      <c r="E65" s="4">
        <v>230</v>
      </c>
      <c r="F65" s="4">
        <f>ROUND(Source!BA45,O65)</f>
        <v>0</v>
      </c>
      <c r="G65" s="4" t="s">
        <v>141</v>
      </c>
      <c r="H65" s="4" t="s">
        <v>142</v>
      </c>
      <c r="I65" s="4"/>
      <c r="J65" s="4"/>
      <c r="K65" s="4">
        <v>230</v>
      </c>
      <c r="L65" s="4">
        <v>19</v>
      </c>
      <c r="M65" s="4">
        <v>3</v>
      </c>
      <c r="N65" s="4" t="s">
        <v>5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06" ht="13.15" x14ac:dyDescent="0.4">
      <c r="A66" s="4">
        <v>50</v>
      </c>
      <c r="B66" s="4">
        <v>0</v>
      </c>
      <c r="C66" s="4">
        <v>0</v>
      </c>
      <c r="D66" s="4">
        <v>1</v>
      </c>
      <c r="E66" s="4">
        <v>206</v>
      </c>
      <c r="F66" s="4">
        <f>ROUND(Source!T45,O66)</f>
        <v>0</v>
      </c>
      <c r="G66" s="4" t="s">
        <v>143</v>
      </c>
      <c r="H66" s="4" t="s">
        <v>144</v>
      </c>
      <c r="I66" s="4"/>
      <c r="J66" s="4"/>
      <c r="K66" s="4">
        <v>206</v>
      </c>
      <c r="L66" s="4">
        <v>20</v>
      </c>
      <c r="M66" s="4">
        <v>3</v>
      </c>
      <c r="N66" s="4" t="s">
        <v>5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06" ht="13.15" x14ac:dyDescent="0.4">
      <c r="A67" s="4">
        <v>50</v>
      </c>
      <c r="B67" s="4">
        <v>0</v>
      </c>
      <c r="C67" s="4">
        <v>0</v>
      </c>
      <c r="D67" s="4">
        <v>1</v>
      </c>
      <c r="E67" s="4">
        <v>207</v>
      </c>
      <c r="F67" s="4">
        <f>Source!U45</f>
        <v>2416.4650399999996</v>
      </c>
      <c r="G67" s="4" t="s">
        <v>145</v>
      </c>
      <c r="H67" s="4" t="s">
        <v>146</v>
      </c>
      <c r="I67" s="4"/>
      <c r="J67" s="4"/>
      <c r="K67" s="4">
        <v>207</v>
      </c>
      <c r="L67" s="4">
        <v>21</v>
      </c>
      <c r="M67" s="4">
        <v>3</v>
      </c>
      <c r="N67" s="4" t="s">
        <v>5</v>
      </c>
      <c r="O67" s="4">
        <v>-1</v>
      </c>
      <c r="P67" s="4"/>
      <c r="Q67" s="4"/>
      <c r="R67" s="4"/>
      <c r="S67" s="4"/>
      <c r="T67" s="4"/>
      <c r="U67" s="4"/>
      <c r="V67" s="4"/>
      <c r="W67" s="4"/>
    </row>
    <row r="68" spans="1:206" ht="13.15" x14ac:dyDescent="0.4">
      <c r="A68" s="4">
        <v>50</v>
      </c>
      <c r="B68" s="4">
        <v>0</v>
      </c>
      <c r="C68" s="4">
        <v>0</v>
      </c>
      <c r="D68" s="4">
        <v>1</v>
      </c>
      <c r="E68" s="4">
        <v>208</v>
      </c>
      <c r="F68" s="4">
        <f>Source!V45</f>
        <v>25.163499999999999</v>
      </c>
      <c r="G68" s="4" t="s">
        <v>147</v>
      </c>
      <c r="H68" s="4" t="s">
        <v>148</v>
      </c>
      <c r="I68" s="4"/>
      <c r="J68" s="4"/>
      <c r="K68" s="4">
        <v>208</v>
      </c>
      <c r="L68" s="4">
        <v>22</v>
      </c>
      <c r="M68" s="4">
        <v>3</v>
      </c>
      <c r="N68" s="4" t="s">
        <v>5</v>
      </c>
      <c r="O68" s="4">
        <v>-1</v>
      </c>
      <c r="P68" s="4"/>
      <c r="Q68" s="4"/>
      <c r="R68" s="4"/>
      <c r="S68" s="4"/>
      <c r="T68" s="4"/>
      <c r="U68" s="4"/>
      <c r="V68" s="4"/>
      <c r="W68" s="4"/>
    </row>
    <row r="69" spans="1:206" ht="13.15" x14ac:dyDescent="0.4">
      <c r="A69" s="4">
        <v>50</v>
      </c>
      <c r="B69" s="4">
        <v>0</v>
      </c>
      <c r="C69" s="4">
        <v>0</v>
      </c>
      <c r="D69" s="4">
        <v>1</v>
      </c>
      <c r="E69" s="4">
        <v>209</v>
      </c>
      <c r="F69" s="4">
        <f>ROUND(Source!W45,O69)</f>
        <v>0</v>
      </c>
      <c r="G69" s="4" t="s">
        <v>149</v>
      </c>
      <c r="H69" s="4" t="s">
        <v>150</v>
      </c>
      <c r="I69" s="4"/>
      <c r="J69" s="4"/>
      <c r="K69" s="4">
        <v>209</v>
      </c>
      <c r="L69" s="4">
        <v>23</v>
      </c>
      <c r="M69" s="4">
        <v>3</v>
      </c>
      <c r="N69" s="4" t="s">
        <v>5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06" ht="13.15" x14ac:dyDescent="0.4">
      <c r="A70" s="4">
        <v>50</v>
      </c>
      <c r="B70" s="4">
        <v>0</v>
      </c>
      <c r="C70" s="4">
        <v>0</v>
      </c>
      <c r="D70" s="4">
        <v>1</v>
      </c>
      <c r="E70" s="4">
        <v>210</v>
      </c>
      <c r="F70" s="4">
        <f>ROUND(Source!X45,O70)</f>
        <v>464996.46</v>
      </c>
      <c r="G70" s="4" t="s">
        <v>151</v>
      </c>
      <c r="H70" s="4" t="s">
        <v>152</v>
      </c>
      <c r="I70" s="4"/>
      <c r="J70" s="4"/>
      <c r="K70" s="4">
        <v>210</v>
      </c>
      <c r="L70" s="4">
        <v>24</v>
      </c>
      <c r="M70" s="4">
        <v>3</v>
      </c>
      <c r="N70" s="4" t="s">
        <v>5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06" ht="13.15" x14ac:dyDescent="0.4">
      <c r="A71" s="4">
        <v>50</v>
      </c>
      <c r="B71" s="4">
        <v>0</v>
      </c>
      <c r="C71" s="4">
        <v>0</v>
      </c>
      <c r="D71" s="4">
        <v>1</v>
      </c>
      <c r="E71" s="4">
        <v>211</v>
      </c>
      <c r="F71" s="4">
        <f>ROUND(Source!Y45,O71)</f>
        <v>245140.1</v>
      </c>
      <c r="G71" s="4" t="s">
        <v>153</v>
      </c>
      <c r="H71" s="4" t="s">
        <v>154</v>
      </c>
      <c r="I71" s="4"/>
      <c r="J71" s="4"/>
      <c r="K71" s="4">
        <v>211</v>
      </c>
      <c r="L71" s="4">
        <v>25</v>
      </c>
      <c r="M71" s="4">
        <v>3</v>
      </c>
      <c r="N71" s="4" t="s">
        <v>5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2" spans="1:206" ht="13.15" x14ac:dyDescent="0.4">
      <c r="A72" s="4">
        <v>50</v>
      </c>
      <c r="B72" s="4">
        <v>0</v>
      </c>
      <c r="C72" s="4">
        <v>0</v>
      </c>
      <c r="D72" s="4">
        <v>1</v>
      </c>
      <c r="E72" s="4">
        <v>224</v>
      </c>
      <c r="F72" s="4">
        <f>ROUND(Source!AR45,O72)</f>
        <v>1452999.81</v>
      </c>
      <c r="G72" s="4" t="s">
        <v>155</v>
      </c>
      <c r="H72" s="4" t="s">
        <v>156</v>
      </c>
      <c r="I72" s="4"/>
      <c r="J72" s="4"/>
      <c r="K72" s="4">
        <v>224</v>
      </c>
      <c r="L72" s="4">
        <v>26</v>
      </c>
      <c r="M72" s="4">
        <v>3</v>
      </c>
      <c r="N72" s="4" t="s">
        <v>5</v>
      </c>
      <c r="O72" s="4">
        <v>2</v>
      </c>
      <c r="P72" s="4"/>
      <c r="Q72" s="4"/>
      <c r="R72" s="4"/>
      <c r="S72" s="4"/>
      <c r="T72" s="4"/>
      <c r="U72" s="4"/>
      <c r="V72" s="4"/>
      <c r="W72" s="4"/>
    </row>
    <row r="74" spans="1:206" ht="13.15" x14ac:dyDescent="0.4">
      <c r="A74" s="2">
        <v>51</v>
      </c>
      <c r="B74" s="2">
        <f>B12</f>
        <v>135</v>
      </c>
      <c r="C74" s="2">
        <f>A12</f>
        <v>1</v>
      </c>
      <c r="D74" s="2">
        <f>ROW(A12)</f>
        <v>12</v>
      </c>
      <c r="E74" s="2"/>
      <c r="F74" s="2" t="str">
        <f>IF(F12&lt;&gt;"",F12,"")</f>
        <v>Новый объект</v>
      </c>
      <c r="G74" s="2" t="str">
        <f>IF(G12&lt;&gt;"",G12,"")</f>
        <v>№111-07.05.19 Е ФЕР Смета на отделочные работы (Виталий Белявский)</v>
      </c>
      <c r="H74" s="2">
        <v>0</v>
      </c>
      <c r="I74" s="2"/>
      <c r="J74" s="2"/>
      <c r="K74" s="2"/>
      <c r="L74" s="2"/>
      <c r="M74" s="2"/>
      <c r="N74" s="2"/>
      <c r="O74" s="2">
        <f t="shared" ref="O74:T74" si="50">ROUND(O45,2)</f>
        <v>742863.25</v>
      </c>
      <c r="P74" s="2">
        <f t="shared" si="50"/>
        <v>126305.58</v>
      </c>
      <c r="Q74" s="2">
        <f t="shared" si="50"/>
        <v>9427.48</v>
      </c>
      <c r="R74" s="2">
        <f t="shared" si="50"/>
        <v>7249.43</v>
      </c>
      <c r="S74" s="2">
        <f t="shared" si="50"/>
        <v>607130.18999999994</v>
      </c>
      <c r="T74" s="2">
        <f t="shared" si="50"/>
        <v>0</v>
      </c>
      <c r="U74" s="2">
        <f>U45</f>
        <v>2416.4650399999996</v>
      </c>
      <c r="V74" s="2">
        <f>V45</f>
        <v>25.163499999999999</v>
      </c>
      <c r="W74" s="2">
        <f>ROUND(W45,2)</f>
        <v>0</v>
      </c>
      <c r="X74" s="2">
        <f>ROUND(X45,2)</f>
        <v>464996.46</v>
      </c>
      <c r="Y74" s="2">
        <f>ROUND(Y45,2)</f>
        <v>245140.1</v>
      </c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>
        <f t="shared" ref="AO74:BC74" si="51">ROUND(AO45,2)</f>
        <v>0</v>
      </c>
      <c r="AP74" s="2">
        <f t="shared" si="51"/>
        <v>0</v>
      </c>
      <c r="AQ74" s="2">
        <f t="shared" si="51"/>
        <v>0</v>
      </c>
      <c r="AR74" s="2">
        <f t="shared" si="51"/>
        <v>1452999.81</v>
      </c>
      <c r="AS74" s="2">
        <f t="shared" si="51"/>
        <v>1452999.81</v>
      </c>
      <c r="AT74" s="2">
        <f t="shared" si="51"/>
        <v>0</v>
      </c>
      <c r="AU74" s="2">
        <f t="shared" si="51"/>
        <v>0</v>
      </c>
      <c r="AV74" s="2">
        <f t="shared" si="51"/>
        <v>126305.58</v>
      </c>
      <c r="AW74" s="2">
        <f t="shared" si="51"/>
        <v>126305.58</v>
      </c>
      <c r="AX74" s="2">
        <f t="shared" si="51"/>
        <v>0</v>
      </c>
      <c r="AY74" s="2">
        <f t="shared" si="51"/>
        <v>126305.58</v>
      </c>
      <c r="AZ74" s="2">
        <f t="shared" si="51"/>
        <v>0</v>
      </c>
      <c r="BA74" s="2">
        <f t="shared" si="51"/>
        <v>0</v>
      </c>
      <c r="BB74" s="2">
        <f t="shared" si="51"/>
        <v>0</v>
      </c>
      <c r="BC74" s="2">
        <f t="shared" si="51"/>
        <v>0</v>
      </c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>
        <v>0</v>
      </c>
    </row>
    <row r="76" spans="1:206" ht="13.15" x14ac:dyDescent="0.4">
      <c r="A76" s="4">
        <v>50</v>
      </c>
      <c r="B76" s="4">
        <v>0</v>
      </c>
      <c r="C76" s="4">
        <v>0</v>
      </c>
      <c r="D76" s="4">
        <v>1</v>
      </c>
      <c r="E76" s="4">
        <v>201</v>
      </c>
      <c r="F76" s="4">
        <f>ROUND(Source!O74,O76)</f>
        <v>742863.25</v>
      </c>
      <c r="G76" s="4" t="s">
        <v>105</v>
      </c>
      <c r="H76" s="4" t="s">
        <v>106</v>
      </c>
      <c r="I76" s="4"/>
      <c r="J76" s="4"/>
      <c r="K76" s="4">
        <v>201</v>
      </c>
      <c r="L76" s="4">
        <v>1</v>
      </c>
      <c r="M76" s="4">
        <v>3</v>
      </c>
      <c r="N76" s="4" t="s">
        <v>5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06" ht="13.15" x14ac:dyDescent="0.4">
      <c r="A77" s="4">
        <v>50</v>
      </c>
      <c r="B77" s="4">
        <v>0</v>
      </c>
      <c r="C77" s="4">
        <v>0</v>
      </c>
      <c r="D77" s="4">
        <v>1</v>
      </c>
      <c r="E77" s="4">
        <v>202</v>
      </c>
      <c r="F77" s="4">
        <f>ROUND(Source!P74,O77)</f>
        <v>126305.58</v>
      </c>
      <c r="G77" s="4" t="s">
        <v>107</v>
      </c>
      <c r="H77" s="4" t="s">
        <v>108</v>
      </c>
      <c r="I77" s="4"/>
      <c r="J77" s="4"/>
      <c r="K77" s="4">
        <v>202</v>
      </c>
      <c r="L77" s="4">
        <v>2</v>
      </c>
      <c r="M77" s="4">
        <v>3</v>
      </c>
      <c r="N77" s="4" t="s">
        <v>5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06" ht="13.15" x14ac:dyDescent="0.4">
      <c r="A78" s="4">
        <v>50</v>
      </c>
      <c r="B78" s="4">
        <v>0</v>
      </c>
      <c r="C78" s="4">
        <v>0</v>
      </c>
      <c r="D78" s="4">
        <v>1</v>
      </c>
      <c r="E78" s="4">
        <v>222</v>
      </c>
      <c r="F78" s="4">
        <f>ROUND(Source!AO74,O78)</f>
        <v>0</v>
      </c>
      <c r="G78" s="4" t="s">
        <v>109</v>
      </c>
      <c r="H78" s="4" t="s">
        <v>110</v>
      </c>
      <c r="I78" s="4"/>
      <c r="J78" s="4"/>
      <c r="K78" s="4">
        <v>222</v>
      </c>
      <c r="L78" s="4">
        <v>3</v>
      </c>
      <c r="M78" s="4">
        <v>3</v>
      </c>
      <c r="N78" s="4" t="s">
        <v>5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06" ht="13.15" x14ac:dyDescent="0.4">
      <c r="A79" s="4">
        <v>50</v>
      </c>
      <c r="B79" s="4">
        <v>0</v>
      </c>
      <c r="C79" s="4">
        <v>0</v>
      </c>
      <c r="D79" s="4">
        <v>1</v>
      </c>
      <c r="E79" s="4">
        <v>225</v>
      </c>
      <c r="F79" s="4">
        <f>ROUND(Source!AV74,O79)</f>
        <v>126305.58</v>
      </c>
      <c r="G79" s="4" t="s">
        <v>111</v>
      </c>
      <c r="H79" s="4" t="s">
        <v>112</v>
      </c>
      <c r="I79" s="4"/>
      <c r="J79" s="4"/>
      <c r="K79" s="4">
        <v>225</v>
      </c>
      <c r="L79" s="4">
        <v>4</v>
      </c>
      <c r="M79" s="4">
        <v>3</v>
      </c>
      <c r="N79" s="4" t="s">
        <v>5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06" ht="13.15" x14ac:dyDescent="0.4">
      <c r="A80" s="4">
        <v>50</v>
      </c>
      <c r="B80" s="4">
        <v>0</v>
      </c>
      <c r="C80" s="4">
        <v>0</v>
      </c>
      <c r="D80" s="4">
        <v>1</v>
      </c>
      <c r="E80" s="4">
        <v>226</v>
      </c>
      <c r="F80" s="4">
        <f>ROUND(Source!AW74,O80)</f>
        <v>126305.58</v>
      </c>
      <c r="G80" s="4" t="s">
        <v>113</v>
      </c>
      <c r="H80" s="4" t="s">
        <v>114</v>
      </c>
      <c r="I80" s="4"/>
      <c r="J80" s="4"/>
      <c r="K80" s="4">
        <v>226</v>
      </c>
      <c r="L80" s="4">
        <v>5</v>
      </c>
      <c r="M80" s="4">
        <v>3</v>
      </c>
      <c r="N80" s="4" t="s">
        <v>5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ht="13.15" x14ac:dyDescent="0.4">
      <c r="A81" s="4">
        <v>50</v>
      </c>
      <c r="B81" s="4">
        <v>0</v>
      </c>
      <c r="C81" s="4">
        <v>0</v>
      </c>
      <c r="D81" s="4">
        <v>1</v>
      </c>
      <c r="E81" s="4">
        <v>227</v>
      </c>
      <c r="F81" s="4">
        <f>ROUND(Source!AX74,O81)</f>
        <v>0</v>
      </c>
      <c r="G81" s="4" t="s">
        <v>115</v>
      </c>
      <c r="H81" s="4" t="s">
        <v>116</v>
      </c>
      <c r="I81" s="4"/>
      <c r="J81" s="4"/>
      <c r="K81" s="4">
        <v>227</v>
      </c>
      <c r="L81" s="4">
        <v>6</v>
      </c>
      <c r="M81" s="4">
        <v>3</v>
      </c>
      <c r="N81" s="4" t="s">
        <v>5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ht="13.15" x14ac:dyDescent="0.4">
      <c r="A82" s="4">
        <v>50</v>
      </c>
      <c r="B82" s="4">
        <v>0</v>
      </c>
      <c r="C82" s="4">
        <v>0</v>
      </c>
      <c r="D82" s="4">
        <v>1</v>
      </c>
      <c r="E82" s="4">
        <v>228</v>
      </c>
      <c r="F82" s="4">
        <f>ROUND(Source!AY74,O82)</f>
        <v>126305.58</v>
      </c>
      <c r="G82" s="4" t="s">
        <v>117</v>
      </c>
      <c r="H82" s="4" t="s">
        <v>118</v>
      </c>
      <c r="I82" s="4"/>
      <c r="J82" s="4"/>
      <c r="K82" s="4">
        <v>228</v>
      </c>
      <c r="L82" s="4">
        <v>7</v>
      </c>
      <c r="M82" s="4">
        <v>3</v>
      </c>
      <c r="N82" s="4" t="s">
        <v>5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ht="13.15" x14ac:dyDescent="0.4">
      <c r="A83" s="4">
        <v>50</v>
      </c>
      <c r="B83" s="4">
        <v>0</v>
      </c>
      <c r="C83" s="4">
        <v>0</v>
      </c>
      <c r="D83" s="4">
        <v>1</v>
      </c>
      <c r="E83" s="4">
        <v>216</v>
      </c>
      <c r="F83" s="4">
        <f>ROUND(Source!AP74,O83)</f>
        <v>0</v>
      </c>
      <c r="G83" s="4" t="s">
        <v>119</v>
      </c>
      <c r="H83" s="4" t="s">
        <v>120</v>
      </c>
      <c r="I83" s="4"/>
      <c r="J83" s="4"/>
      <c r="K83" s="4">
        <v>216</v>
      </c>
      <c r="L83" s="4">
        <v>8</v>
      </c>
      <c r="M83" s="4">
        <v>3</v>
      </c>
      <c r="N83" s="4" t="s">
        <v>5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ht="13.15" x14ac:dyDescent="0.4">
      <c r="A84" s="4">
        <v>50</v>
      </c>
      <c r="B84" s="4">
        <v>0</v>
      </c>
      <c r="C84" s="4">
        <v>0</v>
      </c>
      <c r="D84" s="4">
        <v>1</v>
      </c>
      <c r="E84" s="4">
        <v>223</v>
      </c>
      <c r="F84" s="4">
        <f>ROUND(Source!AQ74,O84)</f>
        <v>0</v>
      </c>
      <c r="G84" s="4" t="s">
        <v>121</v>
      </c>
      <c r="H84" s="4" t="s">
        <v>122</v>
      </c>
      <c r="I84" s="4"/>
      <c r="J84" s="4"/>
      <c r="K84" s="4">
        <v>223</v>
      </c>
      <c r="L84" s="4">
        <v>9</v>
      </c>
      <c r="M84" s="4">
        <v>3</v>
      </c>
      <c r="N84" s="4" t="s">
        <v>5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ht="13.15" x14ac:dyDescent="0.4">
      <c r="A85" s="4">
        <v>50</v>
      </c>
      <c r="B85" s="4">
        <v>0</v>
      </c>
      <c r="C85" s="4">
        <v>0</v>
      </c>
      <c r="D85" s="4">
        <v>1</v>
      </c>
      <c r="E85" s="4">
        <v>229</v>
      </c>
      <c r="F85" s="4">
        <f>ROUND(Source!AZ74,O85)</f>
        <v>0</v>
      </c>
      <c r="G85" s="4" t="s">
        <v>123</v>
      </c>
      <c r="H85" s="4" t="s">
        <v>124</v>
      </c>
      <c r="I85" s="4"/>
      <c r="J85" s="4"/>
      <c r="K85" s="4">
        <v>229</v>
      </c>
      <c r="L85" s="4">
        <v>10</v>
      </c>
      <c r="M85" s="4">
        <v>3</v>
      </c>
      <c r="N85" s="4" t="s">
        <v>5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ht="13.15" x14ac:dyDescent="0.4">
      <c r="A86" s="4">
        <v>50</v>
      </c>
      <c r="B86" s="4">
        <v>0</v>
      </c>
      <c r="C86" s="4">
        <v>0</v>
      </c>
      <c r="D86" s="4">
        <v>1</v>
      </c>
      <c r="E86" s="4">
        <v>203</v>
      </c>
      <c r="F86" s="4">
        <f>ROUND(Source!Q74,O86)</f>
        <v>9427.48</v>
      </c>
      <c r="G86" s="4" t="s">
        <v>125</v>
      </c>
      <c r="H86" s="4" t="s">
        <v>126</v>
      </c>
      <c r="I86" s="4"/>
      <c r="J86" s="4"/>
      <c r="K86" s="4">
        <v>203</v>
      </c>
      <c r="L86" s="4">
        <v>11</v>
      </c>
      <c r="M86" s="4">
        <v>3</v>
      </c>
      <c r="N86" s="4" t="s">
        <v>5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ht="13.15" x14ac:dyDescent="0.4">
      <c r="A87" s="4">
        <v>50</v>
      </c>
      <c r="B87" s="4">
        <v>0</v>
      </c>
      <c r="C87" s="4">
        <v>0</v>
      </c>
      <c r="D87" s="4">
        <v>1</v>
      </c>
      <c r="E87" s="4">
        <v>231</v>
      </c>
      <c r="F87" s="4">
        <f>ROUND(Source!BB74,O87)</f>
        <v>0</v>
      </c>
      <c r="G87" s="4" t="s">
        <v>127</v>
      </c>
      <c r="H87" s="4" t="s">
        <v>128</v>
      </c>
      <c r="I87" s="4"/>
      <c r="J87" s="4"/>
      <c r="K87" s="4">
        <v>231</v>
      </c>
      <c r="L87" s="4">
        <v>12</v>
      </c>
      <c r="M87" s="4">
        <v>3</v>
      </c>
      <c r="N87" s="4" t="s">
        <v>5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ht="13.15" x14ac:dyDescent="0.4">
      <c r="A88" s="4">
        <v>50</v>
      </c>
      <c r="B88" s="4">
        <v>0</v>
      </c>
      <c r="C88" s="4">
        <v>0</v>
      </c>
      <c r="D88" s="4">
        <v>1</v>
      </c>
      <c r="E88" s="4">
        <v>204</v>
      </c>
      <c r="F88" s="4">
        <f>ROUND(Source!R74,O88)</f>
        <v>7249.43</v>
      </c>
      <c r="G88" s="4" t="s">
        <v>129</v>
      </c>
      <c r="H88" s="4" t="s">
        <v>130</v>
      </c>
      <c r="I88" s="4"/>
      <c r="J88" s="4"/>
      <c r="K88" s="4">
        <v>204</v>
      </c>
      <c r="L88" s="4">
        <v>13</v>
      </c>
      <c r="M88" s="4">
        <v>3</v>
      </c>
      <c r="N88" s="4" t="s">
        <v>5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ht="13.15" x14ac:dyDescent="0.4">
      <c r="A89" s="4">
        <v>50</v>
      </c>
      <c r="B89" s="4">
        <v>0</v>
      </c>
      <c r="C89" s="4">
        <v>0</v>
      </c>
      <c r="D89" s="4">
        <v>1</v>
      </c>
      <c r="E89" s="4">
        <v>205</v>
      </c>
      <c r="F89" s="4">
        <f>ROUND(Source!S74,O89)</f>
        <v>607130.18999999994</v>
      </c>
      <c r="G89" s="4" t="s">
        <v>131</v>
      </c>
      <c r="H89" s="4" t="s">
        <v>132</v>
      </c>
      <c r="I89" s="4"/>
      <c r="J89" s="4"/>
      <c r="K89" s="4">
        <v>205</v>
      </c>
      <c r="L89" s="4">
        <v>14</v>
      </c>
      <c r="M89" s="4">
        <v>3</v>
      </c>
      <c r="N89" s="4" t="s">
        <v>5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ht="13.15" x14ac:dyDescent="0.4">
      <c r="A90" s="4">
        <v>50</v>
      </c>
      <c r="B90" s="4">
        <v>0</v>
      </c>
      <c r="C90" s="4">
        <v>0</v>
      </c>
      <c r="D90" s="4">
        <v>1</v>
      </c>
      <c r="E90" s="4">
        <v>232</v>
      </c>
      <c r="F90" s="4">
        <f>ROUND(Source!BC74,O90)</f>
        <v>0</v>
      </c>
      <c r="G90" s="4" t="s">
        <v>133</v>
      </c>
      <c r="H90" s="4" t="s">
        <v>134</v>
      </c>
      <c r="I90" s="4"/>
      <c r="J90" s="4"/>
      <c r="K90" s="4">
        <v>232</v>
      </c>
      <c r="L90" s="4">
        <v>15</v>
      </c>
      <c r="M90" s="4">
        <v>3</v>
      </c>
      <c r="N90" s="4" t="s">
        <v>5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ht="13.15" x14ac:dyDescent="0.4">
      <c r="A91" s="4">
        <v>50</v>
      </c>
      <c r="B91" s="4">
        <v>0</v>
      </c>
      <c r="C91" s="4">
        <v>0</v>
      </c>
      <c r="D91" s="4">
        <v>1</v>
      </c>
      <c r="E91" s="4">
        <v>214</v>
      </c>
      <c r="F91" s="4">
        <f>ROUND(Source!AS74,O91)</f>
        <v>1452999.81</v>
      </c>
      <c r="G91" s="4" t="s">
        <v>135</v>
      </c>
      <c r="H91" s="4" t="s">
        <v>136</v>
      </c>
      <c r="I91" s="4"/>
      <c r="J91" s="4"/>
      <c r="K91" s="4">
        <v>214</v>
      </c>
      <c r="L91" s="4">
        <v>16</v>
      </c>
      <c r="M91" s="4">
        <v>3</v>
      </c>
      <c r="N91" s="4" t="s">
        <v>5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ht="13.15" x14ac:dyDescent="0.4">
      <c r="A92" s="4">
        <v>50</v>
      </c>
      <c r="B92" s="4">
        <v>0</v>
      </c>
      <c r="C92" s="4">
        <v>0</v>
      </c>
      <c r="D92" s="4">
        <v>1</v>
      </c>
      <c r="E92" s="4">
        <v>215</v>
      </c>
      <c r="F92" s="4">
        <f>ROUND(Source!AT74,O92)</f>
        <v>0</v>
      </c>
      <c r="G92" s="4" t="s">
        <v>137</v>
      </c>
      <c r="H92" s="4" t="s">
        <v>138</v>
      </c>
      <c r="I92" s="4"/>
      <c r="J92" s="4"/>
      <c r="K92" s="4">
        <v>215</v>
      </c>
      <c r="L92" s="4">
        <v>17</v>
      </c>
      <c r="M92" s="4">
        <v>3</v>
      </c>
      <c r="N92" s="4" t="s">
        <v>5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ht="13.15" x14ac:dyDescent="0.4">
      <c r="A93" s="4">
        <v>50</v>
      </c>
      <c r="B93" s="4">
        <v>0</v>
      </c>
      <c r="C93" s="4">
        <v>0</v>
      </c>
      <c r="D93" s="4">
        <v>1</v>
      </c>
      <c r="E93" s="4">
        <v>217</v>
      </c>
      <c r="F93" s="4">
        <f>ROUND(Source!AU74,O93)</f>
        <v>0</v>
      </c>
      <c r="G93" s="4" t="s">
        <v>139</v>
      </c>
      <c r="H93" s="4" t="s">
        <v>140</v>
      </c>
      <c r="I93" s="4"/>
      <c r="J93" s="4"/>
      <c r="K93" s="4">
        <v>217</v>
      </c>
      <c r="L93" s="4">
        <v>18</v>
      </c>
      <c r="M93" s="4">
        <v>3</v>
      </c>
      <c r="N93" s="4" t="s">
        <v>5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ht="13.15" x14ac:dyDescent="0.4">
      <c r="A94" s="4">
        <v>50</v>
      </c>
      <c r="B94" s="4">
        <v>0</v>
      </c>
      <c r="C94" s="4">
        <v>0</v>
      </c>
      <c r="D94" s="4">
        <v>1</v>
      </c>
      <c r="E94" s="4">
        <v>230</v>
      </c>
      <c r="F94" s="4">
        <f>ROUND(Source!BA74,O94)</f>
        <v>0</v>
      </c>
      <c r="G94" s="4" t="s">
        <v>141</v>
      </c>
      <c r="H94" s="4" t="s">
        <v>142</v>
      </c>
      <c r="I94" s="4"/>
      <c r="J94" s="4"/>
      <c r="K94" s="4">
        <v>230</v>
      </c>
      <c r="L94" s="4">
        <v>19</v>
      </c>
      <c r="M94" s="4">
        <v>3</v>
      </c>
      <c r="N94" s="4" t="s">
        <v>5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ht="13.15" x14ac:dyDescent="0.4">
      <c r="A95" s="4">
        <v>50</v>
      </c>
      <c r="B95" s="4">
        <v>0</v>
      </c>
      <c r="C95" s="4">
        <v>0</v>
      </c>
      <c r="D95" s="4">
        <v>1</v>
      </c>
      <c r="E95" s="4">
        <v>206</v>
      </c>
      <c r="F95" s="4">
        <f>ROUND(Source!T74,O95)</f>
        <v>0</v>
      </c>
      <c r="G95" s="4" t="s">
        <v>143</v>
      </c>
      <c r="H95" s="4" t="s">
        <v>144</v>
      </c>
      <c r="I95" s="4"/>
      <c r="J95" s="4"/>
      <c r="K95" s="4">
        <v>206</v>
      </c>
      <c r="L95" s="4">
        <v>20</v>
      </c>
      <c r="M95" s="4">
        <v>3</v>
      </c>
      <c r="N95" s="4" t="s">
        <v>5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ht="13.15" x14ac:dyDescent="0.4">
      <c r="A96" s="4">
        <v>50</v>
      </c>
      <c r="B96" s="4">
        <v>0</v>
      </c>
      <c r="C96" s="4">
        <v>0</v>
      </c>
      <c r="D96" s="4">
        <v>1</v>
      </c>
      <c r="E96" s="4">
        <v>207</v>
      </c>
      <c r="F96" s="4">
        <f>Source!U74</f>
        <v>2416.4650399999996</v>
      </c>
      <c r="G96" s="4" t="s">
        <v>145</v>
      </c>
      <c r="H96" s="4" t="s">
        <v>146</v>
      </c>
      <c r="I96" s="4"/>
      <c r="J96" s="4"/>
      <c r="K96" s="4">
        <v>207</v>
      </c>
      <c r="L96" s="4">
        <v>21</v>
      </c>
      <c r="M96" s="4">
        <v>3</v>
      </c>
      <c r="N96" s="4" t="s">
        <v>5</v>
      </c>
      <c r="O96" s="4">
        <v>-1</v>
      </c>
      <c r="P96" s="4"/>
      <c r="Q96" s="4"/>
      <c r="R96" s="4"/>
      <c r="S96" s="4"/>
      <c r="T96" s="4"/>
      <c r="U96" s="4"/>
      <c r="V96" s="4"/>
      <c r="W96" s="4"/>
    </row>
    <row r="97" spans="1:23" ht="13.15" x14ac:dyDescent="0.4">
      <c r="A97" s="4">
        <v>50</v>
      </c>
      <c r="B97" s="4">
        <v>0</v>
      </c>
      <c r="C97" s="4">
        <v>0</v>
      </c>
      <c r="D97" s="4">
        <v>1</v>
      </c>
      <c r="E97" s="4">
        <v>208</v>
      </c>
      <c r="F97" s="4">
        <f>Source!V74</f>
        <v>25.163499999999999</v>
      </c>
      <c r="G97" s="4" t="s">
        <v>147</v>
      </c>
      <c r="H97" s="4" t="s">
        <v>148</v>
      </c>
      <c r="I97" s="4"/>
      <c r="J97" s="4"/>
      <c r="K97" s="4">
        <v>208</v>
      </c>
      <c r="L97" s="4">
        <v>22</v>
      </c>
      <c r="M97" s="4">
        <v>3</v>
      </c>
      <c r="N97" s="4" t="s">
        <v>5</v>
      </c>
      <c r="O97" s="4">
        <v>-1</v>
      </c>
      <c r="P97" s="4"/>
      <c r="Q97" s="4"/>
      <c r="R97" s="4"/>
      <c r="S97" s="4"/>
      <c r="T97" s="4"/>
      <c r="U97" s="4"/>
      <c r="V97" s="4"/>
      <c r="W97" s="4"/>
    </row>
    <row r="98" spans="1:23" ht="13.15" x14ac:dyDescent="0.4">
      <c r="A98" s="4">
        <v>50</v>
      </c>
      <c r="B98" s="4">
        <v>0</v>
      </c>
      <c r="C98" s="4">
        <v>0</v>
      </c>
      <c r="D98" s="4">
        <v>1</v>
      </c>
      <c r="E98" s="4">
        <v>209</v>
      </c>
      <c r="F98" s="4">
        <f>ROUND(Source!W74,O98)</f>
        <v>0</v>
      </c>
      <c r="G98" s="4" t="s">
        <v>149</v>
      </c>
      <c r="H98" s="4" t="s">
        <v>150</v>
      </c>
      <c r="I98" s="4"/>
      <c r="J98" s="4"/>
      <c r="K98" s="4">
        <v>209</v>
      </c>
      <c r="L98" s="4">
        <v>23</v>
      </c>
      <c r="M98" s="4">
        <v>3</v>
      </c>
      <c r="N98" s="4" t="s">
        <v>5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ht="13.15" x14ac:dyDescent="0.4">
      <c r="A99" s="4">
        <v>50</v>
      </c>
      <c r="B99" s="4">
        <v>0</v>
      </c>
      <c r="C99" s="4">
        <v>0</v>
      </c>
      <c r="D99" s="4">
        <v>1</v>
      </c>
      <c r="E99" s="4">
        <v>210</v>
      </c>
      <c r="F99" s="4">
        <f>ROUND(Source!X74,O99)</f>
        <v>464996.46</v>
      </c>
      <c r="G99" s="4" t="s">
        <v>151</v>
      </c>
      <c r="H99" s="4" t="s">
        <v>152</v>
      </c>
      <c r="I99" s="4"/>
      <c r="J99" s="4"/>
      <c r="K99" s="4">
        <v>210</v>
      </c>
      <c r="L99" s="4">
        <v>24</v>
      </c>
      <c r="M99" s="4">
        <v>3</v>
      </c>
      <c r="N99" s="4" t="s">
        <v>5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ht="13.15" x14ac:dyDescent="0.4">
      <c r="A100" s="4">
        <v>50</v>
      </c>
      <c r="B100" s="4">
        <v>0</v>
      </c>
      <c r="C100" s="4">
        <v>0</v>
      </c>
      <c r="D100" s="4">
        <v>1</v>
      </c>
      <c r="E100" s="4">
        <v>211</v>
      </c>
      <c r="F100" s="4">
        <f>ROUND(Source!Y74,O100)</f>
        <v>245140.1</v>
      </c>
      <c r="G100" s="4" t="s">
        <v>153</v>
      </c>
      <c r="H100" s="4" t="s">
        <v>154</v>
      </c>
      <c r="I100" s="4"/>
      <c r="J100" s="4"/>
      <c r="K100" s="4">
        <v>211</v>
      </c>
      <c r="L100" s="4">
        <v>25</v>
      </c>
      <c r="M100" s="4">
        <v>3</v>
      </c>
      <c r="N100" s="4" t="s">
        <v>5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ht="13.15" x14ac:dyDescent="0.4">
      <c r="A101" s="4">
        <v>50</v>
      </c>
      <c r="B101" s="4">
        <v>0</v>
      </c>
      <c r="C101" s="4">
        <v>0</v>
      </c>
      <c r="D101" s="4">
        <v>1</v>
      </c>
      <c r="E101" s="4">
        <v>224</v>
      </c>
      <c r="F101" s="4">
        <f>ROUND(Source!AR74,O101)</f>
        <v>1452999.81</v>
      </c>
      <c r="G101" s="4" t="s">
        <v>155</v>
      </c>
      <c r="H101" s="4" t="s">
        <v>156</v>
      </c>
      <c r="I101" s="4"/>
      <c r="J101" s="4"/>
      <c r="K101" s="4">
        <v>224</v>
      </c>
      <c r="L101" s="4">
        <v>26</v>
      </c>
      <c r="M101" s="4">
        <v>3</v>
      </c>
      <c r="N101" s="4" t="s">
        <v>5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ht="13.15" x14ac:dyDescent="0.4">
      <c r="A102" s="4">
        <v>50</v>
      </c>
      <c r="B102" s="4">
        <v>1</v>
      </c>
      <c r="C102" s="4">
        <v>0</v>
      </c>
      <c r="D102" s="4">
        <v>2</v>
      </c>
      <c r="E102" s="4">
        <v>0</v>
      </c>
      <c r="F102" s="4">
        <f>ROUND(F101,O102)</f>
        <v>1452999.81</v>
      </c>
      <c r="G102" s="4" t="s">
        <v>157</v>
      </c>
      <c r="H102" s="4" t="s">
        <v>157</v>
      </c>
      <c r="I102" s="4"/>
      <c r="J102" s="4"/>
      <c r="K102" s="4">
        <v>212</v>
      </c>
      <c r="L102" s="4">
        <v>27</v>
      </c>
      <c r="M102" s="4">
        <v>0</v>
      </c>
      <c r="N102" s="4" t="s">
        <v>5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ht="13.15" x14ac:dyDescent="0.4">
      <c r="A103" s="4">
        <v>50</v>
      </c>
      <c r="B103" s="4">
        <v>1</v>
      </c>
      <c r="C103" s="4">
        <v>0</v>
      </c>
      <c r="D103" s="4">
        <v>2</v>
      </c>
      <c r="E103" s="4">
        <v>0</v>
      </c>
      <c r="F103" s="4">
        <f>ROUND(F102*0.2,O103)</f>
        <v>290599.96000000002</v>
      </c>
      <c r="G103" s="4" t="s">
        <v>158</v>
      </c>
      <c r="H103" s="4" t="s">
        <v>158</v>
      </c>
      <c r="I103" s="4"/>
      <c r="J103" s="4"/>
      <c r="K103" s="4">
        <v>212</v>
      </c>
      <c r="L103" s="4">
        <v>28</v>
      </c>
      <c r="M103" s="4">
        <v>0</v>
      </c>
      <c r="N103" s="4" t="s">
        <v>5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ht="13.15" x14ac:dyDescent="0.4">
      <c r="A104" s="4">
        <v>50</v>
      </c>
      <c r="B104" s="4">
        <v>1</v>
      </c>
      <c r="C104" s="4">
        <v>0</v>
      </c>
      <c r="D104" s="4">
        <v>2</v>
      </c>
      <c r="E104" s="4">
        <v>0</v>
      </c>
      <c r="F104" s="4">
        <f>ROUND(F102+F103,O104)</f>
        <v>1743599.77</v>
      </c>
      <c r="G104" s="4" t="s">
        <v>159</v>
      </c>
      <c r="H104" s="4" t="s">
        <v>159</v>
      </c>
      <c r="I104" s="4"/>
      <c r="J104" s="4"/>
      <c r="K104" s="4">
        <v>212</v>
      </c>
      <c r="L104" s="4">
        <v>29</v>
      </c>
      <c r="M104" s="4">
        <v>0</v>
      </c>
      <c r="N104" s="4" t="s">
        <v>5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7" spans="1:23" x14ac:dyDescent="0.35">
      <c r="A107">
        <v>70</v>
      </c>
      <c r="B107">
        <v>1</v>
      </c>
      <c r="D107">
        <v>1</v>
      </c>
      <c r="E107" t="s">
        <v>160</v>
      </c>
      <c r="F107" t="s">
        <v>161</v>
      </c>
      <c r="G107">
        <v>0</v>
      </c>
      <c r="H107">
        <v>0</v>
      </c>
      <c r="I107" t="s">
        <v>5</v>
      </c>
      <c r="J107">
        <v>1</v>
      </c>
      <c r="K107">
        <v>0</v>
      </c>
      <c r="L107" t="s">
        <v>5</v>
      </c>
      <c r="M107" t="s">
        <v>5</v>
      </c>
      <c r="N107">
        <v>0</v>
      </c>
    </row>
    <row r="108" spans="1:23" x14ac:dyDescent="0.35">
      <c r="A108">
        <v>70</v>
      </c>
      <c r="B108">
        <v>1</v>
      </c>
      <c r="D108">
        <v>2</v>
      </c>
      <c r="E108" t="s">
        <v>162</v>
      </c>
      <c r="F108" t="s">
        <v>163</v>
      </c>
      <c r="G108">
        <v>1</v>
      </c>
      <c r="H108">
        <v>0</v>
      </c>
      <c r="I108" t="s">
        <v>5</v>
      </c>
      <c r="J108">
        <v>1</v>
      </c>
      <c r="K108">
        <v>0</v>
      </c>
      <c r="L108" t="s">
        <v>5</v>
      </c>
      <c r="M108" t="s">
        <v>5</v>
      </c>
      <c r="N108">
        <v>0</v>
      </c>
    </row>
    <row r="109" spans="1:23" x14ac:dyDescent="0.35">
      <c r="A109">
        <v>70</v>
      </c>
      <c r="B109">
        <v>1</v>
      </c>
      <c r="D109">
        <v>3</v>
      </c>
      <c r="E109" t="s">
        <v>164</v>
      </c>
      <c r="F109" t="s">
        <v>165</v>
      </c>
      <c r="G109">
        <v>0</v>
      </c>
      <c r="H109">
        <v>0</v>
      </c>
      <c r="I109" t="s">
        <v>5</v>
      </c>
      <c r="J109">
        <v>1</v>
      </c>
      <c r="K109">
        <v>0</v>
      </c>
      <c r="L109" t="s">
        <v>5</v>
      </c>
      <c r="M109" t="s">
        <v>5</v>
      </c>
      <c r="N109">
        <v>0</v>
      </c>
    </row>
    <row r="110" spans="1:23" x14ac:dyDescent="0.35">
      <c r="A110">
        <v>70</v>
      </c>
      <c r="B110">
        <v>1</v>
      </c>
      <c r="D110">
        <v>4</v>
      </c>
      <c r="E110" t="s">
        <v>166</v>
      </c>
      <c r="F110" t="s">
        <v>167</v>
      </c>
      <c r="G110">
        <v>0</v>
      </c>
      <c r="H110">
        <v>0</v>
      </c>
      <c r="I110" t="s">
        <v>168</v>
      </c>
      <c r="J110">
        <v>0</v>
      </c>
      <c r="K110">
        <v>0</v>
      </c>
      <c r="L110" t="s">
        <v>5</v>
      </c>
      <c r="M110" t="s">
        <v>5</v>
      </c>
      <c r="N110">
        <v>0</v>
      </c>
    </row>
    <row r="111" spans="1:23" x14ac:dyDescent="0.35">
      <c r="A111">
        <v>70</v>
      </c>
      <c r="B111">
        <v>1</v>
      </c>
      <c r="D111">
        <v>5</v>
      </c>
      <c r="E111" t="s">
        <v>169</v>
      </c>
      <c r="F111" t="s">
        <v>170</v>
      </c>
      <c r="G111">
        <v>0</v>
      </c>
      <c r="H111">
        <v>0</v>
      </c>
      <c r="I111" t="s">
        <v>171</v>
      </c>
      <c r="J111">
        <v>0</v>
      </c>
      <c r="K111">
        <v>0</v>
      </c>
      <c r="L111" t="s">
        <v>5</v>
      </c>
      <c r="M111" t="s">
        <v>5</v>
      </c>
      <c r="N111">
        <v>0</v>
      </c>
    </row>
    <row r="112" spans="1:23" x14ac:dyDescent="0.35">
      <c r="A112">
        <v>70</v>
      </c>
      <c r="B112">
        <v>1</v>
      </c>
      <c r="D112">
        <v>6</v>
      </c>
      <c r="E112" t="s">
        <v>172</v>
      </c>
      <c r="F112" t="s">
        <v>173</v>
      </c>
      <c r="G112">
        <v>0</v>
      </c>
      <c r="H112">
        <v>0</v>
      </c>
      <c r="I112" t="s">
        <v>174</v>
      </c>
      <c r="J112">
        <v>0</v>
      </c>
      <c r="K112">
        <v>0</v>
      </c>
      <c r="L112" t="s">
        <v>5</v>
      </c>
      <c r="M112" t="s">
        <v>5</v>
      </c>
      <c r="N112">
        <v>0</v>
      </c>
    </row>
    <row r="113" spans="1:14" x14ac:dyDescent="0.35">
      <c r="A113">
        <v>70</v>
      </c>
      <c r="B113">
        <v>1</v>
      </c>
      <c r="D113">
        <v>7</v>
      </c>
      <c r="E113" t="s">
        <v>175</v>
      </c>
      <c r="F113" t="s">
        <v>176</v>
      </c>
      <c r="G113">
        <v>0</v>
      </c>
      <c r="H113">
        <v>0</v>
      </c>
      <c r="I113" t="s">
        <v>5</v>
      </c>
      <c r="J113">
        <v>0</v>
      </c>
      <c r="K113">
        <v>0</v>
      </c>
      <c r="L113" t="s">
        <v>5</v>
      </c>
      <c r="M113" t="s">
        <v>5</v>
      </c>
      <c r="N113">
        <v>0</v>
      </c>
    </row>
    <row r="114" spans="1:14" x14ac:dyDescent="0.35">
      <c r="A114">
        <v>70</v>
      </c>
      <c r="B114">
        <v>1</v>
      </c>
      <c r="D114">
        <v>8</v>
      </c>
      <c r="E114" t="s">
        <v>177</v>
      </c>
      <c r="F114" t="s">
        <v>178</v>
      </c>
      <c r="G114">
        <v>0</v>
      </c>
      <c r="H114">
        <v>0</v>
      </c>
      <c r="I114" t="s">
        <v>179</v>
      </c>
      <c r="J114">
        <v>0</v>
      </c>
      <c r="K114">
        <v>0</v>
      </c>
      <c r="L114" t="s">
        <v>5</v>
      </c>
      <c r="M114" t="s">
        <v>5</v>
      </c>
      <c r="N114">
        <v>0</v>
      </c>
    </row>
    <row r="115" spans="1:14" x14ac:dyDescent="0.35">
      <c r="A115">
        <v>70</v>
      </c>
      <c r="B115">
        <v>1</v>
      </c>
      <c r="D115">
        <v>9</v>
      </c>
      <c r="E115" t="s">
        <v>180</v>
      </c>
      <c r="F115" t="s">
        <v>181</v>
      </c>
      <c r="G115">
        <v>0</v>
      </c>
      <c r="H115">
        <v>0</v>
      </c>
      <c r="I115" t="s">
        <v>182</v>
      </c>
      <c r="J115">
        <v>0</v>
      </c>
      <c r="K115">
        <v>0</v>
      </c>
      <c r="L115" t="s">
        <v>5</v>
      </c>
      <c r="M115" t="s">
        <v>5</v>
      </c>
      <c r="N115">
        <v>0</v>
      </c>
    </row>
    <row r="116" spans="1:14" x14ac:dyDescent="0.35">
      <c r="A116">
        <v>70</v>
      </c>
      <c r="B116">
        <v>1</v>
      </c>
      <c r="D116">
        <v>10</v>
      </c>
      <c r="E116" t="s">
        <v>183</v>
      </c>
      <c r="F116" t="s">
        <v>184</v>
      </c>
      <c r="G116">
        <v>0</v>
      </c>
      <c r="H116">
        <v>0</v>
      </c>
      <c r="I116" t="s">
        <v>185</v>
      </c>
      <c r="J116">
        <v>0</v>
      </c>
      <c r="K116">
        <v>0</v>
      </c>
      <c r="L116" t="s">
        <v>5</v>
      </c>
      <c r="M116" t="s">
        <v>5</v>
      </c>
      <c r="N116">
        <v>0</v>
      </c>
    </row>
    <row r="117" spans="1:14" x14ac:dyDescent="0.35">
      <c r="A117">
        <v>70</v>
      </c>
      <c r="B117">
        <v>1</v>
      </c>
      <c r="D117">
        <v>11</v>
      </c>
      <c r="E117" t="s">
        <v>186</v>
      </c>
      <c r="F117" t="s">
        <v>187</v>
      </c>
      <c r="G117">
        <v>0</v>
      </c>
      <c r="H117">
        <v>0</v>
      </c>
      <c r="I117" t="s">
        <v>188</v>
      </c>
      <c r="J117">
        <v>0</v>
      </c>
      <c r="K117">
        <v>0</v>
      </c>
      <c r="L117" t="s">
        <v>5</v>
      </c>
      <c r="M117" t="s">
        <v>5</v>
      </c>
      <c r="N117">
        <v>0</v>
      </c>
    </row>
    <row r="118" spans="1:14" x14ac:dyDescent="0.35">
      <c r="A118">
        <v>70</v>
      </c>
      <c r="B118">
        <v>1</v>
      </c>
      <c r="D118">
        <v>12</v>
      </c>
      <c r="E118" t="s">
        <v>189</v>
      </c>
      <c r="F118" t="s">
        <v>190</v>
      </c>
      <c r="G118">
        <v>0</v>
      </c>
      <c r="H118">
        <v>0</v>
      </c>
      <c r="I118" t="s">
        <v>5</v>
      </c>
      <c r="J118">
        <v>0</v>
      </c>
      <c r="K118">
        <v>0</v>
      </c>
      <c r="L118" t="s">
        <v>5</v>
      </c>
      <c r="M118" t="s">
        <v>5</v>
      </c>
      <c r="N118">
        <v>0</v>
      </c>
    </row>
    <row r="119" spans="1:14" x14ac:dyDescent="0.35">
      <c r="A119">
        <v>70</v>
      </c>
      <c r="B119">
        <v>1</v>
      </c>
      <c r="D119">
        <v>1</v>
      </c>
      <c r="E119" t="s">
        <v>191</v>
      </c>
      <c r="F119" t="s">
        <v>192</v>
      </c>
      <c r="G119">
        <v>0.9</v>
      </c>
      <c r="H119">
        <v>1</v>
      </c>
      <c r="I119" t="s">
        <v>193</v>
      </c>
      <c r="J119">
        <v>0</v>
      </c>
      <c r="K119">
        <v>0</v>
      </c>
      <c r="L119" t="s">
        <v>5</v>
      </c>
      <c r="M119" t="s">
        <v>5</v>
      </c>
      <c r="N119">
        <v>0</v>
      </c>
    </row>
    <row r="120" spans="1:14" x14ac:dyDescent="0.35">
      <c r="A120">
        <v>70</v>
      </c>
      <c r="B120">
        <v>1</v>
      </c>
      <c r="D120">
        <v>2</v>
      </c>
      <c r="E120" t="s">
        <v>194</v>
      </c>
      <c r="F120" t="s">
        <v>195</v>
      </c>
      <c r="G120">
        <v>0.85</v>
      </c>
      <c r="H120">
        <v>1</v>
      </c>
      <c r="I120" t="s">
        <v>196</v>
      </c>
      <c r="J120">
        <v>0</v>
      </c>
      <c r="K120">
        <v>0</v>
      </c>
      <c r="L120" t="s">
        <v>5</v>
      </c>
      <c r="M120" t="s">
        <v>5</v>
      </c>
      <c r="N120">
        <v>0</v>
      </c>
    </row>
    <row r="121" spans="1:14" x14ac:dyDescent="0.35">
      <c r="A121">
        <v>70</v>
      </c>
      <c r="B121">
        <v>1</v>
      </c>
      <c r="D121">
        <v>3</v>
      </c>
      <c r="E121" t="s">
        <v>197</v>
      </c>
      <c r="F121" t="s">
        <v>198</v>
      </c>
      <c r="G121">
        <v>1</v>
      </c>
      <c r="H121">
        <v>0.85</v>
      </c>
      <c r="I121" t="s">
        <v>199</v>
      </c>
      <c r="J121">
        <v>0</v>
      </c>
      <c r="K121">
        <v>0</v>
      </c>
      <c r="L121" t="s">
        <v>5</v>
      </c>
      <c r="M121" t="s">
        <v>5</v>
      </c>
      <c r="N121">
        <v>0</v>
      </c>
    </row>
    <row r="122" spans="1:14" x14ac:dyDescent="0.35">
      <c r="A122">
        <v>70</v>
      </c>
      <c r="B122">
        <v>1</v>
      </c>
      <c r="D122">
        <v>4</v>
      </c>
      <c r="E122" t="s">
        <v>200</v>
      </c>
      <c r="F122" t="s">
        <v>201</v>
      </c>
      <c r="G122">
        <v>1</v>
      </c>
      <c r="H122">
        <v>0</v>
      </c>
      <c r="I122" t="s">
        <v>5</v>
      </c>
      <c r="J122">
        <v>0</v>
      </c>
      <c r="K122">
        <v>0</v>
      </c>
      <c r="L122" t="s">
        <v>5</v>
      </c>
      <c r="M122" t="s">
        <v>5</v>
      </c>
      <c r="N122">
        <v>0</v>
      </c>
    </row>
    <row r="123" spans="1:14" x14ac:dyDescent="0.35">
      <c r="A123">
        <v>70</v>
      </c>
      <c r="B123">
        <v>1</v>
      </c>
      <c r="D123">
        <v>5</v>
      </c>
      <c r="E123" t="s">
        <v>202</v>
      </c>
      <c r="F123" t="s">
        <v>203</v>
      </c>
      <c r="G123">
        <v>1</v>
      </c>
      <c r="H123">
        <v>0.8</v>
      </c>
      <c r="I123" t="s">
        <v>204</v>
      </c>
      <c r="J123">
        <v>0</v>
      </c>
      <c r="K123">
        <v>0</v>
      </c>
      <c r="L123" t="s">
        <v>5</v>
      </c>
      <c r="M123" t="s">
        <v>5</v>
      </c>
      <c r="N123">
        <v>0</v>
      </c>
    </row>
    <row r="124" spans="1:14" x14ac:dyDescent="0.35">
      <c r="A124">
        <v>70</v>
      </c>
      <c r="B124">
        <v>1</v>
      </c>
      <c r="D124">
        <v>6</v>
      </c>
      <c r="E124" t="s">
        <v>205</v>
      </c>
      <c r="F124" t="s">
        <v>206</v>
      </c>
      <c r="G124">
        <v>0.85</v>
      </c>
      <c r="H124">
        <v>0</v>
      </c>
      <c r="I124" t="s">
        <v>5</v>
      </c>
      <c r="J124">
        <v>0</v>
      </c>
      <c r="K124">
        <v>0</v>
      </c>
      <c r="L124" t="s">
        <v>5</v>
      </c>
      <c r="M124" t="s">
        <v>5</v>
      </c>
      <c r="N124">
        <v>0</v>
      </c>
    </row>
    <row r="125" spans="1:14" x14ac:dyDescent="0.35">
      <c r="A125">
        <v>70</v>
      </c>
      <c r="B125">
        <v>1</v>
      </c>
      <c r="D125">
        <v>7</v>
      </c>
      <c r="E125" t="s">
        <v>207</v>
      </c>
      <c r="F125" t="s">
        <v>208</v>
      </c>
      <c r="G125">
        <v>0.8</v>
      </c>
      <c r="H125">
        <v>0</v>
      </c>
      <c r="I125" t="s">
        <v>5</v>
      </c>
      <c r="J125">
        <v>0</v>
      </c>
      <c r="K125">
        <v>0</v>
      </c>
      <c r="L125" t="s">
        <v>5</v>
      </c>
      <c r="M125" t="s">
        <v>5</v>
      </c>
      <c r="N125">
        <v>0</v>
      </c>
    </row>
    <row r="126" spans="1:14" x14ac:dyDescent="0.35">
      <c r="A126">
        <v>70</v>
      </c>
      <c r="B126">
        <v>1</v>
      </c>
      <c r="D126">
        <v>8</v>
      </c>
      <c r="E126" t="s">
        <v>209</v>
      </c>
      <c r="F126" t="s">
        <v>210</v>
      </c>
      <c r="G126">
        <v>0.94</v>
      </c>
      <c r="H126">
        <v>0</v>
      </c>
      <c r="I126" t="s">
        <v>5</v>
      </c>
      <c r="J126">
        <v>0</v>
      </c>
      <c r="K126">
        <v>0</v>
      </c>
      <c r="L126" t="s">
        <v>5</v>
      </c>
      <c r="M126" t="s">
        <v>5</v>
      </c>
      <c r="N126">
        <v>0</v>
      </c>
    </row>
    <row r="127" spans="1:14" x14ac:dyDescent="0.35">
      <c r="A127">
        <v>70</v>
      </c>
      <c r="B127">
        <v>1</v>
      </c>
      <c r="D127">
        <v>9</v>
      </c>
      <c r="E127" t="s">
        <v>211</v>
      </c>
      <c r="F127" t="s">
        <v>212</v>
      </c>
      <c r="G127">
        <v>0.9</v>
      </c>
      <c r="H127">
        <v>0</v>
      </c>
      <c r="I127" t="s">
        <v>5</v>
      </c>
      <c r="J127">
        <v>0</v>
      </c>
      <c r="K127">
        <v>0</v>
      </c>
      <c r="L127" t="s">
        <v>5</v>
      </c>
      <c r="M127" t="s">
        <v>5</v>
      </c>
      <c r="N127">
        <v>0</v>
      </c>
    </row>
    <row r="128" spans="1:14" x14ac:dyDescent="0.35">
      <c r="A128">
        <v>70</v>
      </c>
      <c r="B128">
        <v>1</v>
      </c>
      <c r="D128">
        <v>10</v>
      </c>
      <c r="E128" t="s">
        <v>213</v>
      </c>
      <c r="F128" t="s">
        <v>214</v>
      </c>
      <c r="G128">
        <v>0.6</v>
      </c>
      <c r="H128">
        <v>0</v>
      </c>
      <c r="I128" t="s">
        <v>5</v>
      </c>
      <c r="J128">
        <v>0</v>
      </c>
      <c r="K128">
        <v>0</v>
      </c>
      <c r="L128" t="s">
        <v>5</v>
      </c>
      <c r="M128" t="s">
        <v>5</v>
      </c>
      <c r="N128">
        <v>0</v>
      </c>
    </row>
    <row r="129" spans="1:27" x14ac:dyDescent="0.35">
      <c r="A129">
        <v>70</v>
      </c>
      <c r="B129">
        <v>1</v>
      </c>
      <c r="D129">
        <v>11</v>
      </c>
      <c r="E129" t="s">
        <v>215</v>
      </c>
      <c r="F129" t="s">
        <v>216</v>
      </c>
      <c r="G129">
        <v>1.2</v>
      </c>
      <c r="H129">
        <v>0</v>
      </c>
      <c r="I129" t="s">
        <v>5</v>
      </c>
      <c r="J129">
        <v>0</v>
      </c>
      <c r="K129">
        <v>0</v>
      </c>
      <c r="L129" t="s">
        <v>5</v>
      </c>
      <c r="M129" t="s">
        <v>5</v>
      </c>
      <c r="N129">
        <v>0</v>
      </c>
    </row>
    <row r="130" spans="1:27" x14ac:dyDescent="0.35">
      <c r="A130">
        <v>70</v>
      </c>
      <c r="B130">
        <v>1</v>
      </c>
      <c r="D130">
        <v>12</v>
      </c>
      <c r="E130" t="s">
        <v>217</v>
      </c>
      <c r="F130" t="s">
        <v>218</v>
      </c>
      <c r="G130">
        <v>0</v>
      </c>
      <c r="H130">
        <v>0</v>
      </c>
      <c r="I130" t="s">
        <v>5</v>
      </c>
      <c r="J130">
        <v>0</v>
      </c>
      <c r="K130">
        <v>0</v>
      </c>
      <c r="L130" t="s">
        <v>5</v>
      </c>
      <c r="M130" t="s">
        <v>5</v>
      </c>
      <c r="N130">
        <v>0</v>
      </c>
    </row>
    <row r="131" spans="1:27" x14ac:dyDescent="0.35">
      <c r="A131">
        <v>70</v>
      </c>
      <c r="B131">
        <v>1</v>
      </c>
      <c r="D131">
        <v>13</v>
      </c>
      <c r="E131" t="s">
        <v>219</v>
      </c>
      <c r="F131" t="s">
        <v>220</v>
      </c>
      <c r="G131">
        <v>0.94</v>
      </c>
      <c r="H131">
        <v>0</v>
      </c>
      <c r="I131" t="s">
        <v>5</v>
      </c>
      <c r="J131">
        <v>0</v>
      </c>
      <c r="K131">
        <v>0</v>
      </c>
      <c r="L131" t="s">
        <v>5</v>
      </c>
      <c r="M131" t="s">
        <v>5</v>
      </c>
      <c r="N131">
        <v>0</v>
      </c>
    </row>
    <row r="133" spans="1:27" x14ac:dyDescent="0.35">
      <c r="A133">
        <v>-1</v>
      </c>
    </row>
    <row r="135" spans="1:27" ht="13.15" x14ac:dyDescent="0.4">
      <c r="A135" s="3">
        <v>75</v>
      </c>
      <c r="B135" s="3" t="s">
        <v>221</v>
      </c>
      <c r="C135" s="3">
        <v>2019</v>
      </c>
      <c r="D135" s="3">
        <v>0</v>
      </c>
      <c r="E135" s="3">
        <v>2</v>
      </c>
      <c r="F135" s="3">
        <v>0</v>
      </c>
      <c r="G135" s="3">
        <v>0</v>
      </c>
      <c r="H135" s="3">
        <v>1</v>
      </c>
      <c r="I135" s="3">
        <v>0</v>
      </c>
      <c r="J135" s="3">
        <v>1</v>
      </c>
      <c r="K135" s="3">
        <v>0</v>
      </c>
      <c r="L135" s="3">
        <v>0</v>
      </c>
      <c r="M135" s="3">
        <v>0</v>
      </c>
      <c r="N135" s="3">
        <v>45348361</v>
      </c>
      <c r="O135" s="3">
        <v>1</v>
      </c>
    </row>
    <row r="136" spans="1:27" x14ac:dyDescent="0.35">
      <c r="A136" s="5">
        <v>1</v>
      </c>
      <c r="B136" s="5" t="s">
        <v>222</v>
      </c>
      <c r="C136" s="5" t="s">
        <v>223</v>
      </c>
      <c r="D136" s="5">
        <v>2019</v>
      </c>
      <c r="E136" s="5">
        <v>2</v>
      </c>
      <c r="F136" s="5">
        <v>1</v>
      </c>
      <c r="G136" s="5">
        <v>1</v>
      </c>
      <c r="H136" s="5">
        <v>0</v>
      </c>
      <c r="I136" s="5">
        <v>2</v>
      </c>
      <c r="J136" s="5">
        <v>1</v>
      </c>
      <c r="K136" s="5">
        <v>1</v>
      </c>
      <c r="L136" s="5">
        <v>1</v>
      </c>
      <c r="M136" s="5">
        <v>1</v>
      </c>
      <c r="N136" s="5">
        <v>1</v>
      </c>
      <c r="O136" s="5">
        <v>1</v>
      </c>
      <c r="P136" s="5">
        <v>1</v>
      </c>
      <c r="Q136" s="5">
        <v>1</v>
      </c>
      <c r="R136" s="5" t="s">
        <v>5</v>
      </c>
      <c r="S136" s="5" t="s">
        <v>5</v>
      </c>
      <c r="T136" s="5" t="s">
        <v>5</v>
      </c>
      <c r="U136" s="5" t="s">
        <v>5</v>
      </c>
      <c r="V136" s="5" t="s">
        <v>5</v>
      </c>
      <c r="W136" s="5" t="s">
        <v>5</v>
      </c>
      <c r="X136" s="5" t="s">
        <v>5</v>
      </c>
      <c r="Y136" s="5" t="s">
        <v>5</v>
      </c>
      <c r="Z136" s="5" t="s">
        <v>5</v>
      </c>
      <c r="AA136" s="5" t="s">
        <v>5</v>
      </c>
    </row>
    <row r="140" spans="1:27" x14ac:dyDescent="0.35">
      <c r="A140">
        <v>65</v>
      </c>
      <c r="C140">
        <v>1</v>
      </c>
      <c r="D140">
        <v>0</v>
      </c>
      <c r="E140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C54"/>
  <sheetViews>
    <sheetView workbookViewId="0"/>
  </sheetViews>
  <sheetFormatPr defaultColWidth="9.1328125" defaultRowHeight="12.75" x14ac:dyDescent="0.35"/>
  <cols>
    <col min="1" max="256" width="9.1328125" customWidth="1"/>
  </cols>
  <sheetData>
    <row r="1" spans="1:133" x14ac:dyDescent="0.35">
      <c r="A1">
        <v>0</v>
      </c>
      <c r="B1" t="s">
        <v>0</v>
      </c>
      <c r="D1" t="s">
        <v>224</v>
      </c>
      <c r="F1">
        <v>0</v>
      </c>
      <c r="G1">
        <v>0</v>
      </c>
      <c r="H1">
        <v>0</v>
      </c>
      <c r="I1" t="s">
        <v>1</v>
      </c>
      <c r="J1" t="s">
        <v>2</v>
      </c>
      <c r="K1">
        <v>1</v>
      </c>
      <c r="L1">
        <v>44015</v>
      </c>
      <c r="M1">
        <v>10</v>
      </c>
    </row>
    <row r="12" spans="1:133" ht="13.15" x14ac:dyDescent="0.4">
      <c r="A12" s="1">
        <v>1</v>
      </c>
      <c r="B12" s="1">
        <v>53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5</v>
      </c>
      <c r="I12" s="1">
        <v>0</v>
      </c>
      <c r="J12" s="1" t="s">
        <v>5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5</v>
      </c>
      <c r="V12" s="1">
        <v>0</v>
      </c>
      <c r="W12" s="1" t="s">
        <v>5</v>
      </c>
      <c r="X12" s="1" t="s">
        <v>5</v>
      </c>
      <c r="Y12" s="1" t="s">
        <v>5</v>
      </c>
      <c r="Z12" s="1" t="s">
        <v>5</v>
      </c>
      <c r="AA12" s="1" t="s">
        <v>5</v>
      </c>
      <c r="AB12" s="1" t="s">
        <v>5</v>
      </c>
      <c r="AC12" s="1" t="s">
        <v>5</v>
      </c>
      <c r="AD12" s="1" t="s">
        <v>5</v>
      </c>
      <c r="AE12" s="1" t="s">
        <v>5</v>
      </c>
      <c r="AF12" s="1" t="s">
        <v>5</v>
      </c>
      <c r="AG12" s="1" t="s">
        <v>5</v>
      </c>
      <c r="AH12" s="1" t="s">
        <v>5</v>
      </c>
      <c r="AI12" s="1" t="s">
        <v>5</v>
      </c>
      <c r="AJ12" s="1" t="s">
        <v>5</v>
      </c>
      <c r="AK12" s="1"/>
      <c r="AL12" s="1" t="s">
        <v>5</v>
      </c>
      <c r="AM12" s="1" t="s">
        <v>5</v>
      </c>
      <c r="AN12" s="1" t="s">
        <v>5</v>
      </c>
      <c r="AO12" s="1"/>
      <c r="AP12" s="1" t="s">
        <v>5</v>
      </c>
      <c r="AQ12" s="1" t="s">
        <v>5</v>
      </c>
      <c r="AR12" s="1" t="s">
        <v>5</v>
      </c>
      <c r="AS12" s="1"/>
      <c r="AT12" s="1"/>
      <c r="AU12" s="1"/>
      <c r="AV12" s="1"/>
      <c r="AW12" s="1"/>
      <c r="AX12" s="1" t="s">
        <v>5</v>
      </c>
      <c r="AY12" s="1" t="s">
        <v>5</v>
      </c>
      <c r="AZ12" s="1" t="s">
        <v>5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8</v>
      </c>
      <c r="CB12" s="1" t="s">
        <v>8</v>
      </c>
      <c r="CC12" s="1" t="s">
        <v>8</v>
      </c>
      <c r="CD12" s="1" t="s">
        <v>8</v>
      </c>
      <c r="CE12" s="1" t="s">
        <v>10</v>
      </c>
      <c r="CF12" s="1">
        <v>0</v>
      </c>
      <c r="CG12" s="1">
        <v>0</v>
      </c>
      <c r="CH12" s="1">
        <v>8</v>
      </c>
      <c r="CI12" s="1" t="s">
        <v>5</v>
      </c>
      <c r="CJ12" s="1" t="s">
        <v>5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ht="13.15" x14ac:dyDescent="0.4">
      <c r="A14" s="1">
        <v>22</v>
      </c>
      <c r="B14" s="1">
        <v>0</v>
      </c>
      <c r="C14" s="1">
        <v>0</v>
      </c>
      <c r="D14" s="1">
        <v>45348361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35">
      <c r="A16" s="6">
        <v>3</v>
      </c>
      <c r="B16" s="6">
        <v>1</v>
      </c>
      <c r="C16" s="6" t="s">
        <v>11</v>
      </c>
      <c r="D16" s="6" t="s">
        <v>11</v>
      </c>
      <c r="E16" s="7">
        <f>(Source!F62)/1000</f>
        <v>1452.99981</v>
      </c>
      <c r="F16" s="7">
        <f>(Source!F63)/1000</f>
        <v>0</v>
      </c>
      <c r="G16" s="7">
        <f>(Source!F54)/1000</f>
        <v>0</v>
      </c>
      <c r="H16" s="7">
        <f>(Source!F64)/1000+(Source!F65)/1000</f>
        <v>0</v>
      </c>
      <c r="I16" s="7">
        <f>E16+F16+G16+H16</f>
        <v>1452.99981</v>
      </c>
      <c r="J16" s="7">
        <f>(Source!F60)/1000</f>
        <v>607.13018999999997</v>
      </c>
      <c r="AI16" s="6">
        <v>0</v>
      </c>
      <c r="AJ16" s="6">
        <v>0</v>
      </c>
      <c r="AK16" s="6" t="s">
        <v>5</v>
      </c>
      <c r="AL16" s="6" t="s">
        <v>5</v>
      </c>
      <c r="AM16" s="6" t="s">
        <v>5</v>
      </c>
      <c r="AN16" s="6">
        <v>0</v>
      </c>
      <c r="AO16" s="6" t="s">
        <v>5</v>
      </c>
      <c r="AP16" s="6" t="s">
        <v>5</v>
      </c>
      <c r="AT16" s="7">
        <v>459960.46</v>
      </c>
      <c r="AU16" s="7">
        <v>118285.55</v>
      </c>
      <c r="AV16" s="7">
        <v>0</v>
      </c>
      <c r="AW16" s="7">
        <v>0</v>
      </c>
      <c r="AX16" s="7">
        <v>0</v>
      </c>
      <c r="AY16" s="7">
        <v>21503.040000000001</v>
      </c>
      <c r="AZ16" s="7">
        <v>9825.59</v>
      </c>
      <c r="BA16" s="7">
        <v>320171.87</v>
      </c>
      <c r="BB16" s="7">
        <v>890174.4</v>
      </c>
      <c r="BC16" s="7">
        <v>0</v>
      </c>
      <c r="BD16" s="7">
        <v>0</v>
      </c>
      <c r="BE16" s="7">
        <v>0</v>
      </c>
      <c r="BF16" s="7">
        <v>1297.3341532500001</v>
      </c>
      <c r="BG16" s="7">
        <v>34.444051250000001</v>
      </c>
      <c r="BH16" s="7">
        <v>0</v>
      </c>
      <c r="BI16" s="7">
        <v>280110.89</v>
      </c>
      <c r="BJ16" s="7">
        <v>150103.04999999999</v>
      </c>
      <c r="BK16" s="7">
        <v>890174.4</v>
      </c>
    </row>
    <row r="18" spans="1:19" ht="13.15" x14ac:dyDescent="0.4">
      <c r="A18">
        <v>51</v>
      </c>
      <c r="E18" s="8">
        <f>SUMIF(A16:A17,3,E16:E17)</f>
        <v>1452.99981</v>
      </c>
      <c r="F18" s="8">
        <f>SUMIF(A16:A17,3,F16:F17)</f>
        <v>0</v>
      </c>
      <c r="G18" s="8">
        <f>SUMIF(A16:A17,3,G16:G17)</f>
        <v>0</v>
      </c>
      <c r="H18" s="8">
        <f>SUMIF(A16:A17,3,H16:H17)</f>
        <v>0</v>
      </c>
      <c r="I18" s="8">
        <f>SUMIF(A16:A17,3,I16:I17)</f>
        <v>1452.99981</v>
      </c>
      <c r="J18" s="8">
        <f>SUMIF(A16:A17,3,J16:J17)</f>
        <v>607.13018999999997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ht="13.15" x14ac:dyDescent="0.4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459960.46</v>
      </c>
      <c r="G20" s="4" t="s">
        <v>105</v>
      </c>
      <c r="H20" s="4" t="s">
        <v>106</v>
      </c>
      <c r="I20" s="4"/>
      <c r="J20" s="4"/>
      <c r="K20" s="4">
        <v>201</v>
      </c>
      <c r="L20" s="4">
        <v>1</v>
      </c>
      <c r="M20" s="4">
        <v>3</v>
      </c>
      <c r="N20" s="4" t="s">
        <v>5</v>
      </c>
      <c r="O20" s="4">
        <v>2</v>
      </c>
      <c r="P20" s="4"/>
    </row>
    <row r="21" spans="1:19" ht="13.15" x14ac:dyDescent="0.4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118285.55</v>
      </c>
      <c r="G21" s="4" t="s">
        <v>107</v>
      </c>
      <c r="H21" s="4" t="s">
        <v>108</v>
      </c>
      <c r="I21" s="4"/>
      <c r="J21" s="4"/>
      <c r="K21" s="4">
        <v>202</v>
      </c>
      <c r="L21" s="4">
        <v>2</v>
      </c>
      <c r="M21" s="4">
        <v>3</v>
      </c>
      <c r="N21" s="4" t="s">
        <v>5</v>
      </c>
      <c r="O21" s="4">
        <v>2</v>
      </c>
      <c r="P21" s="4"/>
    </row>
    <row r="22" spans="1:19" ht="13.15" x14ac:dyDescent="0.4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109</v>
      </c>
      <c r="H22" s="4" t="s">
        <v>110</v>
      </c>
      <c r="I22" s="4"/>
      <c r="J22" s="4"/>
      <c r="K22" s="4">
        <v>222</v>
      </c>
      <c r="L22" s="4">
        <v>3</v>
      </c>
      <c r="M22" s="4">
        <v>3</v>
      </c>
      <c r="N22" s="4" t="s">
        <v>5</v>
      </c>
      <c r="O22" s="4">
        <v>2</v>
      </c>
      <c r="P22" s="4"/>
    </row>
    <row r="23" spans="1:19" ht="13.15" x14ac:dyDescent="0.4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118285.55</v>
      </c>
      <c r="G23" s="4" t="s">
        <v>111</v>
      </c>
      <c r="H23" s="4" t="s">
        <v>112</v>
      </c>
      <c r="I23" s="4"/>
      <c r="J23" s="4"/>
      <c r="K23" s="4">
        <v>225</v>
      </c>
      <c r="L23" s="4">
        <v>4</v>
      </c>
      <c r="M23" s="4">
        <v>3</v>
      </c>
      <c r="N23" s="4" t="s">
        <v>5</v>
      </c>
      <c r="O23" s="4">
        <v>2</v>
      </c>
      <c r="P23" s="4"/>
    </row>
    <row r="24" spans="1:19" ht="13.15" x14ac:dyDescent="0.4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118285.55</v>
      </c>
      <c r="G24" s="4" t="s">
        <v>113</v>
      </c>
      <c r="H24" s="4" t="s">
        <v>114</v>
      </c>
      <c r="I24" s="4"/>
      <c r="J24" s="4"/>
      <c r="K24" s="4">
        <v>226</v>
      </c>
      <c r="L24" s="4">
        <v>5</v>
      </c>
      <c r="M24" s="4">
        <v>3</v>
      </c>
      <c r="N24" s="4" t="s">
        <v>5</v>
      </c>
      <c r="O24" s="4">
        <v>2</v>
      </c>
      <c r="P24" s="4"/>
    </row>
    <row r="25" spans="1:19" ht="13.15" x14ac:dyDescent="0.4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115</v>
      </c>
      <c r="H25" s="4" t="s">
        <v>116</v>
      </c>
      <c r="I25" s="4"/>
      <c r="J25" s="4"/>
      <c r="K25" s="4">
        <v>227</v>
      </c>
      <c r="L25" s="4">
        <v>6</v>
      </c>
      <c r="M25" s="4">
        <v>3</v>
      </c>
      <c r="N25" s="4" t="s">
        <v>5</v>
      </c>
      <c r="O25" s="4">
        <v>2</v>
      </c>
      <c r="P25" s="4"/>
    </row>
    <row r="26" spans="1:19" ht="13.15" x14ac:dyDescent="0.4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118285.55</v>
      </c>
      <c r="G26" s="4" t="s">
        <v>117</v>
      </c>
      <c r="H26" s="4" t="s">
        <v>118</v>
      </c>
      <c r="I26" s="4"/>
      <c r="J26" s="4"/>
      <c r="K26" s="4">
        <v>228</v>
      </c>
      <c r="L26" s="4">
        <v>7</v>
      </c>
      <c r="M26" s="4">
        <v>3</v>
      </c>
      <c r="N26" s="4" t="s">
        <v>5</v>
      </c>
      <c r="O26" s="4">
        <v>2</v>
      </c>
      <c r="P26" s="4"/>
    </row>
    <row r="27" spans="1:19" ht="13.15" x14ac:dyDescent="0.4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119</v>
      </c>
      <c r="H27" s="4" t="s">
        <v>120</v>
      </c>
      <c r="I27" s="4"/>
      <c r="J27" s="4"/>
      <c r="K27" s="4">
        <v>216</v>
      </c>
      <c r="L27" s="4">
        <v>8</v>
      </c>
      <c r="M27" s="4">
        <v>3</v>
      </c>
      <c r="N27" s="4" t="s">
        <v>5</v>
      </c>
      <c r="O27" s="4">
        <v>2</v>
      </c>
      <c r="P27" s="4"/>
    </row>
    <row r="28" spans="1:19" ht="13.15" x14ac:dyDescent="0.4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121</v>
      </c>
      <c r="H28" s="4" t="s">
        <v>122</v>
      </c>
      <c r="I28" s="4"/>
      <c r="J28" s="4"/>
      <c r="K28" s="4">
        <v>223</v>
      </c>
      <c r="L28" s="4">
        <v>9</v>
      </c>
      <c r="M28" s="4">
        <v>3</v>
      </c>
      <c r="N28" s="4" t="s">
        <v>5</v>
      </c>
      <c r="O28" s="4">
        <v>2</v>
      </c>
      <c r="P28" s="4"/>
    </row>
    <row r="29" spans="1:19" ht="13.15" x14ac:dyDescent="0.4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123</v>
      </c>
      <c r="H29" s="4" t="s">
        <v>124</v>
      </c>
      <c r="I29" s="4"/>
      <c r="J29" s="4"/>
      <c r="K29" s="4">
        <v>229</v>
      </c>
      <c r="L29" s="4">
        <v>10</v>
      </c>
      <c r="M29" s="4">
        <v>3</v>
      </c>
      <c r="N29" s="4" t="s">
        <v>5</v>
      </c>
      <c r="O29" s="4">
        <v>2</v>
      </c>
      <c r="P29" s="4"/>
    </row>
    <row r="30" spans="1:19" ht="13.15" x14ac:dyDescent="0.4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21503.040000000001</v>
      </c>
      <c r="G30" s="4" t="s">
        <v>125</v>
      </c>
      <c r="H30" s="4" t="s">
        <v>126</v>
      </c>
      <c r="I30" s="4"/>
      <c r="J30" s="4"/>
      <c r="K30" s="4">
        <v>203</v>
      </c>
      <c r="L30" s="4">
        <v>11</v>
      </c>
      <c r="M30" s="4">
        <v>3</v>
      </c>
      <c r="N30" s="4" t="s">
        <v>5</v>
      </c>
      <c r="O30" s="4">
        <v>2</v>
      </c>
      <c r="P30" s="4"/>
    </row>
    <row r="31" spans="1:19" ht="13.15" x14ac:dyDescent="0.4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127</v>
      </c>
      <c r="H31" s="4" t="s">
        <v>128</v>
      </c>
      <c r="I31" s="4"/>
      <c r="J31" s="4"/>
      <c r="K31" s="4">
        <v>231</v>
      </c>
      <c r="L31" s="4">
        <v>12</v>
      </c>
      <c r="M31" s="4">
        <v>3</v>
      </c>
      <c r="N31" s="4" t="s">
        <v>5</v>
      </c>
      <c r="O31" s="4">
        <v>2</v>
      </c>
      <c r="P31" s="4"/>
    </row>
    <row r="32" spans="1:19" ht="13.15" x14ac:dyDescent="0.4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9825.59</v>
      </c>
      <c r="G32" s="4" t="s">
        <v>129</v>
      </c>
      <c r="H32" s="4" t="s">
        <v>130</v>
      </c>
      <c r="I32" s="4"/>
      <c r="J32" s="4"/>
      <c r="K32" s="4">
        <v>204</v>
      </c>
      <c r="L32" s="4">
        <v>13</v>
      </c>
      <c r="M32" s="4">
        <v>3</v>
      </c>
      <c r="N32" s="4" t="s">
        <v>5</v>
      </c>
      <c r="O32" s="4">
        <v>2</v>
      </c>
      <c r="P32" s="4"/>
    </row>
    <row r="33" spans="1:16" ht="13.15" x14ac:dyDescent="0.4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320171.87</v>
      </c>
      <c r="G33" s="4" t="s">
        <v>131</v>
      </c>
      <c r="H33" s="4" t="s">
        <v>132</v>
      </c>
      <c r="I33" s="4"/>
      <c r="J33" s="4"/>
      <c r="K33" s="4">
        <v>205</v>
      </c>
      <c r="L33" s="4">
        <v>14</v>
      </c>
      <c r="M33" s="4">
        <v>3</v>
      </c>
      <c r="N33" s="4" t="s">
        <v>5</v>
      </c>
      <c r="O33" s="4">
        <v>2</v>
      </c>
      <c r="P33" s="4"/>
    </row>
    <row r="34" spans="1:16" ht="13.15" x14ac:dyDescent="0.4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133</v>
      </c>
      <c r="H34" s="4" t="s">
        <v>134</v>
      </c>
      <c r="I34" s="4"/>
      <c r="J34" s="4"/>
      <c r="K34" s="4">
        <v>232</v>
      </c>
      <c r="L34" s="4">
        <v>15</v>
      </c>
      <c r="M34" s="4">
        <v>3</v>
      </c>
      <c r="N34" s="4" t="s">
        <v>5</v>
      </c>
      <c r="O34" s="4">
        <v>2</v>
      </c>
      <c r="P34" s="4"/>
    </row>
    <row r="35" spans="1:16" ht="13.15" x14ac:dyDescent="0.4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890174.4</v>
      </c>
      <c r="G35" s="4" t="s">
        <v>135</v>
      </c>
      <c r="H35" s="4" t="s">
        <v>136</v>
      </c>
      <c r="I35" s="4"/>
      <c r="J35" s="4"/>
      <c r="K35" s="4">
        <v>214</v>
      </c>
      <c r="L35" s="4">
        <v>16</v>
      </c>
      <c r="M35" s="4">
        <v>3</v>
      </c>
      <c r="N35" s="4" t="s">
        <v>5</v>
      </c>
      <c r="O35" s="4">
        <v>2</v>
      </c>
      <c r="P35" s="4"/>
    </row>
    <row r="36" spans="1:16" ht="13.15" x14ac:dyDescent="0.4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137</v>
      </c>
      <c r="H36" s="4" t="s">
        <v>138</v>
      </c>
      <c r="I36" s="4"/>
      <c r="J36" s="4"/>
      <c r="K36" s="4">
        <v>215</v>
      </c>
      <c r="L36" s="4">
        <v>17</v>
      </c>
      <c r="M36" s="4">
        <v>3</v>
      </c>
      <c r="N36" s="4" t="s">
        <v>5</v>
      </c>
      <c r="O36" s="4">
        <v>2</v>
      </c>
      <c r="P36" s="4"/>
    </row>
    <row r="37" spans="1:16" ht="13.15" x14ac:dyDescent="0.4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139</v>
      </c>
      <c r="H37" s="4" t="s">
        <v>140</v>
      </c>
      <c r="I37" s="4"/>
      <c r="J37" s="4"/>
      <c r="K37" s="4">
        <v>217</v>
      </c>
      <c r="L37" s="4">
        <v>18</v>
      </c>
      <c r="M37" s="4">
        <v>3</v>
      </c>
      <c r="N37" s="4" t="s">
        <v>5</v>
      </c>
      <c r="O37" s="4">
        <v>2</v>
      </c>
      <c r="P37" s="4"/>
    </row>
    <row r="38" spans="1:16" ht="13.15" x14ac:dyDescent="0.4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141</v>
      </c>
      <c r="H38" s="4" t="s">
        <v>142</v>
      </c>
      <c r="I38" s="4"/>
      <c r="J38" s="4"/>
      <c r="K38" s="4">
        <v>230</v>
      </c>
      <c r="L38" s="4">
        <v>19</v>
      </c>
      <c r="M38" s="4">
        <v>3</v>
      </c>
      <c r="N38" s="4" t="s">
        <v>5</v>
      </c>
      <c r="O38" s="4">
        <v>2</v>
      </c>
      <c r="P38" s="4"/>
    </row>
    <row r="39" spans="1:16" ht="13.15" x14ac:dyDescent="0.4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143</v>
      </c>
      <c r="H39" s="4" t="s">
        <v>144</v>
      </c>
      <c r="I39" s="4"/>
      <c r="J39" s="4"/>
      <c r="K39" s="4">
        <v>206</v>
      </c>
      <c r="L39" s="4">
        <v>20</v>
      </c>
      <c r="M39" s="4">
        <v>3</v>
      </c>
      <c r="N39" s="4" t="s">
        <v>5</v>
      </c>
      <c r="O39" s="4">
        <v>2</v>
      </c>
      <c r="P39" s="4"/>
    </row>
    <row r="40" spans="1:16" ht="13.15" x14ac:dyDescent="0.4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1297.3341532500001</v>
      </c>
      <c r="G40" s="4" t="s">
        <v>145</v>
      </c>
      <c r="H40" s="4" t="s">
        <v>146</v>
      </c>
      <c r="I40" s="4"/>
      <c r="J40" s="4"/>
      <c r="K40" s="4">
        <v>207</v>
      </c>
      <c r="L40" s="4">
        <v>21</v>
      </c>
      <c r="M40" s="4">
        <v>3</v>
      </c>
      <c r="N40" s="4" t="s">
        <v>5</v>
      </c>
      <c r="O40" s="4">
        <v>-1</v>
      </c>
      <c r="P40" s="4"/>
    </row>
    <row r="41" spans="1:16" ht="13.15" x14ac:dyDescent="0.4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34.444051250000001</v>
      </c>
      <c r="G41" s="4" t="s">
        <v>147</v>
      </c>
      <c r="H41" s="4" t="s">
        <v>148</v>
      </c>
      <c r="I41" s="4"/>
      <c r="J41" s="4"/>
      <c r="K41" s="4">
        <v>208</v>
      </c>
      <c r="L41" s="4">
        <v>22</v>
      </c>
      <c r="M41" s="4">
        <v>3</v>
      </c>
      <c r="N41" s="4" t="s">
        <v>5</v>
      </c>
      <c r="O41" s="4">
        <v>-1</v>
      </c>
      <c r="P41" s="4"/>
    </row>
    <row r="42" spans="1:16" ht="13.15" x14ac:dyDescent="0.4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149</v>
      </c>
      <c r="H42" s="4" t="s">
        <v>150</v>
      </c>
      <c r="I42" s="4"/>
      <c r="J42" s="4"/>
      <c r="K42" s="4">
        <v>209</v>
      </c>
      <c r="L42" s="4">
        <v>23</v>
      </c>
      <c r="M42" s="4">
        <v>3</v>
      </c>
      <c r="N42" s="4" t="s">
        <v>5</v>
      </c>
      <c r="O42" s="4">
        <v>2</v>
      </c>
      <c r="P42" s="4"/>
    </row>
    <row r="43" spans="1:16" ht="13.15" x14ac:dyDescent="0.4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280110.89</v>
      </c>
      <c r="G43" s="4" t="s">
        <v>151</v>
      </c>
      <c r="H43" s="4" t="s">
        <v>152</v>
      </c>
      <c r="I43" s="4"/>
      <c r="J43" s="4"/>
      <c r="K43" s="4">
        <v>210</v>
      </c>
      <c r="L43" s="4">
        <v>24</v>
      </c>
      <c r="M43" s="4">
        <v>3</v>
      </c>
      <c r="N43" s="4" t="s">
        <v>5</v>
      </c>
      <c r="O43" s="4">
        <v>2</v>
      </c>
      <c r="P43" s="4"/>
    </row>
    <row r="44" spans="1:16" ht="13.15" x14ac:dyDescent="0.4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150103.04999999999</v>
      </c>
      <c r="G44" s="4" t="s">
        <v>153</v>
      </c>
      <c r="H44" s="4" t="s">
        <v>154</v>
      </c>
      <c r="I44" s="4"/>
      <c r="J44" s="4"/>
      <c r="K44" s="4">
        <v>211</v>
      </c>
      <c r="L44" s="4">
        <v>25</v>
      </c>
      <c r="M44" s="4">
        <v>3</v>
      </c>
      <c r="N44" s="4" t="s">
        <v>5</v>
      </c>
      <c r="O44" s="4">
        <v>2</v>
      </c>
      <c r="P44" s="4"/>
    </row>
    <row r="45" spans="1:16" ht="13.15" x14ac:dyDescent="0.4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890174.4</v>
      </c>
      <c r="G45" s="4" t="s">
        <v>155</v>
      </c>
      <c r="H45" s="4" t="s">
        <v>156</v>
      </c>
      <c r="I45" s="4"/>
      <c r="J45" s="4"/>
      <c r="K45" s="4">
        <v>224</v>
      </c>
      <c r="L45" s="4">
        <v>26</v>
      </c>
      <c r="M45" s="4">
        <v>3</v>
      </c>
      <c r="N45" s="4" t="s">
        <v>5</v>
      </c>
      <c r="O45" s="4">
        <v>2</v>
      </c>
      <c r="P45" s="4"/>
    </row>
    <row r="46" spans="1:16" ht="13.15" x14ac:dyDescent="0.4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890174.4</v>
      </c>
      <c r="G46" s="4" t="s">
        <v>157</v>
      </c>
      <c r="H46" s="4" t="s">
        <v>157</v>
      </c>
      <c r="I46" s="4"/>
      <c r="J46" s="4"/>
      <c r="K46" s="4">
        <v>212</v>
      </c>
      <c r="L46" s="4">
        <v>27</v>
      </c>
      <c r="M46" s="4">
        <v>0</v>
      </c>
      <c r="N46" s="4" t="s">
        <v>5</v>
      </c>
      <c r="O46" s="4">
        <v>2</v>
      </c>
      <c r="P46" s="4"/>
    </row>
    <row r="47" spans="1:16" ht="13.15" x14ac:dyDescent="0.4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178034.88</v>
      </c>
      <c r="G47" s="4" t="s">
        <v>158</v>
      </c>
      <c r="H47" s="4" t="s">
        <v>158</v>
      </c>
      <c r="I47" s="4"/>
      <c r="J47" s="4"/>
      <c r="K47" s="4">
        <v>212</v>
      </c>
      <c r="L47" s="4">
        <v>28</v>
      </c>
      <c r="M47" s="4">
        <v>0</v>
      </c>
      <c r="N47" s="4" t="s">
        <v>5</v>
      </c>
      <c r="O47" s="4">
        <v>2</v>
      </c>
      <c r="P47" s="4"/>
    </row>
    <row r="48" spans="1:16" ht="13.15" x14ac:dyDescent="0.4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1068209.28</v>
      </c>
      <c r="G48" s="4" t="s">
        <v>159</v>
      </c>
      <c r="H48" s="4" t="s">
        <v>159</v>
      </c>
      <c r="I48" s="4"/>
      <c r="J48" s="4"/>
      <c r="K48" s="4">
        <v>212</v>
      </c>
      <c r="L48" s="4">
        <v>29</v>
      </c>
      <c r="M48" s="4">
        <v>0</v>
      </c>
      <c r="N48" s="4" t="s">
        <v>5</v>
      </c>
      <c r="O48" s="4">
        <v>2</v>
      </c>
      <c r="P48" s="4"/>
    </row>
    <row r="50" spans="1:27" x14ac:dyDescent="0.35">
      <c r="A50">
        <v>-1</v>
      </c>
    </row>
    <row r="53" spans="1:27" ht="13.15" x14ac:dyDescent="0.4">
      <c r="A53" s="3">
        <v>75</v>
      </c>
      <c r="B53" s="3" t="s">
        <v>221</v>
      </c>
      <c r="C53" s="3">
        <v>2019</v>
      </c>
      <c r="D53" s="3">
        <v>0</v>
      </c>
      <c r="E53" s="3">
        <v>2</v>
      </c>
      <c r="F53" s="3">
        <v>0</v>
      </c>
      <c r="G53" s="3">
        <v>0</v>
      </c>
      <c r="H53" s="3">
        <v>1</v>
      </c>
      <c r="I53" s="3">
        <v>0</v>
      </c>
      <c r="J53" s="3">
        <v>1</v>
      </c>
      <c r="K53" s="3">
        <v>0</v>
      </c>
      <c r="L53" s="3">
        <v>0</v>
      </c>
      <c r="M53" s="3">
        <v>0</v>
      </c>
      <c r="N53" s="3">
        <v>45348361</v>
      </c>
      <c r="O53" s="3">
        <v>1</v>
      </c>
    </row>
    <row r="54" spans="1:27" x14ac:dyDescent="0.35">
      <c r="A54" s="5">
        <v>1</v>
      </c>
      <c r="B54" s="5" t="s">
        <v>222</v>
      </c>
      <c r="C54" s="5" t="s">
        <v>223</v>
      </c>
      <c r="D54" s="5">
        <v>2019</v>
      </c>
      <c r="E54" s="5">
        <v>2</v>
      </c>
      <c r="F54" s="5">
        <v>1</v>
      </c>
      <c r="G54" s="5">
        <v>1</v>
      </c>
      <c r="H54" s="5">
        <v>0</v>
      </c>
      <c r="I54" s="5">
        <v>2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 t="s">
        <v>5</v>
      </c>
      <c r="S54" s="5" t="s">
        <v>5</v>
      </c>
      <c r="T54" s="5" t="s">
        <v>5</v>
      </c>
      <c r="U54" s="5" t="s">
        <v>5</v>
      </c>
      <c r="V54" s="5" t="s">
        <v>5</v>
      </c>
      <c r="W54" s="5" t="s">
        <v>5</v>
      </c>
      <c r="X54" s="5" t="s">
        <v>5</v>
      </c>
      <c r="Y54" s="5" t="s">
        <v>5</v>
      </c>
      <c r="Z54" s="5" t="s">
        <v>5</v>
      </c>
      <c r="AA54" s="5" t="s">
        <v>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B75"/>
  <sheetViews>
    <sheetView workbookViewId="0"/>
  </sheetViews>
  <sheetFormatPr defaultColWidth="9.1328125" defaultRowHeight="12.75" x14ac:dyDescent="0.35"/>
  <cols>
    <col min="1" max="256" width="9.1328125" customWidth="1"/>
  </cols>
  <sheetData>
    <row r="1" spans="1:106" x14ac:dyDescent="0.35">
      <c r="A1">
        <f>ROW(Source!A24)</f>
        <v>24</v>
      </c>
      <c r="B1">
        <v>45348361</v>
      </c>
      <c r="C1">
        <v>45348818</v>
      </c>
      <c r="D1">
        <v>37069580</v>
      </c>
      <c r="E1">
        <v>1</v>
      </c>
      <c r="F1">
        <v>1</v>
      </c>
      <c r="G1">
        <v>1</v>
      </c>
      <c r="H1">
        <v>1</v>
      </c>
      <c r="I1" t="s">
        <v>225</v>
      </c>
      <c r="J1" t="s">
        <v>5</v>
      </c>
      <c r="K1" t="s">
        <v>226</v>
      </c>
      <c r="L1">
        <v>1191</v>
      </c>
      <c r="N1">
        <v>1013</v>
      </c>
      <c r="O1" t="s">
        <v>227</v>
      </c>
      <c r="P1" t="s">
        <v>227</v>
      </c>
      <c r="Q1">
        <v>1</v>
      </c>
      <c r="W1">
        <v>0</v>
      </c>
      <c r="X1">
        <v>1010519658</v>
      </c>
      <c r="Y1">
        <v>80.73</v>
      </c>
      <c r="AA1">
        <v>0</v>
      </c>
      <c r="AB1">
        <v>0</v>
      </c>
      <c r="AC1">
        <v>0</v>
      </c>
      <c r="AD1">
        <v>8.64</v>
      </c>
      <c r="AE1">
        <v>0</v>
      </c>
      <c r="AF1">
        <v>0</v>
      </c>
      <c r="AG1">
        <v>0</v>
      </c>
      <c r="AH1">
        <v>8.64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5</v>
      </c>
      <c r="AT1">
        <v>70.2</v>
      </c>
      <c r="AU1" t="s">
        <v>18</v>
      </c>
      <c r="AV1">
        <v>1</v>
      </c>
      <c r="AW1">
        <v>2</v>
      </c>
      <c r="AX1">
        <v>45348819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242.19</v>
      </c>
      <c r="CY1">
        <f>AD1</f>
        <v>8.64</v>
      </c>
      <c r="CZ1">
        <f>AH1</f>
        <v>8.64</v>
      </c>
      <c r="DA1">
        <f>AL1</f>
        <v>1</v>
      </c>
      <c r="DB1">
        <v>0</v>
      </c>
    </row>
    <row r="2" spans="1:106" x14ac:dyDescent="0.35">
      <c r="A2">
        <f>ROW(Source!A24)</f>
        <v>24</v>
      </c>
      <c r="B2">
        <v>45348361</v>
      </c>
      <c r="C2">
        <v>45348818</v>
      </c>
      <c r="D2">
        <v>37064876</v>
      </c>
      <c r="E2">
        <v>1</v>
      </c>
      <c r="F2">
        <v>1</v>
      </c>
      <c r="G2">
        <v>1</v>
      </c>
      <c r="H2">
        <v>1</v>
      </c>
      <c r="I2" t="s">
        <v>228</v>
      </c>
      <c r="J2" t="s">
        <v>5</v>
      </c>
      <c r="K2" t="s">
        <v>229</v>
      </c>
      <c r="L2">
        <v>1191</v>
      </c>
      <c r="N2">
        <v>1013</v>
      </c>
      <c r="O2" t="s">
        <v>227</v>
      </c>
      <c r="P2" t="s">
        <v>227</v>
      </c>
      <c r="Q2">
        <v>1</v>
      </c>
      <c r="W2">
        <v>0</v>
      </c>
      <c r="X2">
        <v>-1417349443</v>
      </c>
      <c r="Y2">
        <v>0.18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5</v>
      </c>
      <c r="AT2">
        <v>0.18</v>
      </c>
      <c r="AU2" t="s">
        <v>5</v>
      </c>
      <c r="AV2">
        <v>2</v>
      </c>
      <c r="AW2">
        <v>2</v>
      </c>
      <c r="AX2">
        <v>45348820</v>
      </c>
      <c r="AY2">
        <v>1</v>
      </c>
      <c r="AZ2">
        <v>2048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0.54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35">
      <c r="A3">
        <f>ROW(Source!A24)</f>
        <v>24</v>
      </c>
      <c r="B3">
        <v>45348361</v>
      </c>
      <c r="C3">
        <v>45348818</v>
      </c>
      <c r="D3">
        <v>36883554</v>
      </c>
      <c r="E3">
        <v>1</v>
      </c>
      <c r="F3">
        <v>1</v>
      </c>
      <c r="G3">
        <v>1</v>
      </c>
      <c r="H3">
        <v>2</v>
      </c>
      <c r="I3" t="s">
        <v>230</v>
      </c>
      <c r="J3" t="s">
        <v>231</v>
      </c>
      <c r="K3" t="s">
        <v>232</v>
      </c>
      <c r="L3">
        <v>1368</v>
      </c>
      <c r="N3">
        <v>1011</v>
      </c>
      <c r="O3" t="s">
        <v>233</v>
      </c>
      <c r="P3" t="s">
        <v>233</v>
      </c>
      <c r="Q3">
        <v>1</v>
      </c>
      <c r="W3">
        <v>0</v>
      </c>
      <c r="X3">
        <v>1372534845</v>
      </c>
      <c r="Y3">
        <v>0.22499999999999998</v>
      </c>
      <c r="AA3">
        <v>0</v>
      </c>
      <c r="AB3">
        <v>749.09</v>
      </c>
      <c r="AC3">
        <v>321.77999999999997</v>
      </c>
      <c r="AD3">
        <v>0</v>
      </c>
      <c r="AE3">
        <v>0</v>
      </c>
      <c r="AF3">
        <v>65.709999999999994</v>
      </c>
      <c r="AG3">
        <v>11.6</v>
      </c>
      <c r="AH3">
        <v>0</v>
      </c>
      <c r="AI3">
        <v>1</v>
      </c>
      <c r="AJ3">
        <v>11.4</v>
      </c>
      <c r="AK3">
        <v>27.74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5</v>
      </c>
      <c r="AT3">
        <v>0.18</v>
      </c>
      <c r="AU3" t="s">
        <v>17</v>
      </c>
      <c r="AV3">
        <v>0</v>
      </c>
      <c r="AW3">
        <v>2</v>
      </c>
      <c r="AX3">
        <v>45348821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0.67499999999999993</v>
      </c>
      <c r="CY3">
        <f>AB3</f>
        <v>749.09</v>
      </c>
      <c r="CZ3">
        <f>AF3</f>
        <v>65.709999999999994</v>
      </c>
      <c r="DA3">
        <f>AJ3</f>
        <v>11.4</v>
      </c>
      <c r="DB3">
        <v>0</v>
      </c>
    </row>
    <row r="4" spans="1:106" x14ac:dyDescent="0.35">
      <c r="A4">
        <f>ROW(Source!A24)</f>
        <v>24</v>
      </c>
      <c r="B4">
        <v>45348361</v>
      </c>
      <c r="C4">
        <v>45348818</v>
      </c>
      <c r="D4">
        <v>36804984</v>
      </c>
      <c r="E4">
        <v>1</v>
      </c>
      <c r="F4">
        <v>1</v>
      </c>
      <c r="G4">
        <v>1</v>
      </c>
      <c r="H4">
        <v>3</v>
      </c>
      <c r="I4" t="s">
        <v>27</v>
      </c>
      <c r="J4" t="s">
        <v>30</v>
      </c>
      <c r="K4" t="s">
        <v>28</v>
      </c>
      <c r="L4">
        <v>1339</v>
      </c>
      <c r="N4">
        <v>1007</v>
      </c>
      <c r="O4" t="s">
        <v>29</v>
      </c>
      <c r="P4" t="s">
        <v>29</v>
      </c>
      <c r="Q4">
        <v>1</v>
      </c>
      <c r="W4">
        <v>0</v>
      </c>
      <c r="X4">
        <v>-493139387</v>
      </c>
      <c r="Y4">
        <v>8.0000000000000002E-3</v>
      </c>
      <c r="AA4">
        <v>4136</v>
      </c>
      <c r="AB4">
        <v>0</v>
      </c>
      <c r="AC4">
        <v>0</v>
      </c>
      <c r="AD4">
        <v>0</v>
      </c>
      <c r="AE4">
        <v>1100</v>
      </c>
      <c r="AF4">
        <v>0</v>
      </c>
      <c r="AG4">
        <v>0</v>
      </c>
      <c r="AH4">
        <v>0</v>
      </c>
      <c r="AI4">
        <v>3.76</v>
      </c>
      <c r="AJ4">
        <v>1</v>
      </c>
      <c r="AK4">
        <v>1</v>
      </c>
      <c r="AL4">
        <v>1</v>
      </c>
      <c r="AN4">
        <v>0</v>
      </c>
      <c r="AO4">
        <v>0</v>
      </c>
      <c r="AP4">
        <v>0</v>
      </c>
      <c r="AQ4">
        <v>0</v>
      </c>
      <c r="AR4">
        <v>0</v>
      </c>
      <c r="AS4" t="s">
        <v>5</v>
      </c>
      <c r="AT4">
        <v>8.0000000000000002E-3</v>
      </c>
      <c r="AU4" t="s">
        <v>5</v>
      </c>
      <c r="AV4">
        <v>0</v>
      </c>
      <c r="AW4">
        <v>1</v>
      </c>
      <c r="AX4">
        <v>-1</v>
      </c>
      <c r="AY4">
        <v>0</v>
      </c>
      <c r="AZ4">
        <v>0</v>
      </c>
      <c r="BA4" t="s">
        <v>5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2.4E-2</v>
      </c>
      <c r="CY4">
        <f>AA4</f>
        <v>4136</v>
      </c>
      <c r="CZ4">
        <f>AE4</f>
        <v>1100</v>
      </c>
      <c r="DA4">
        <f>AI4</f>
        <v>3.76</v>
      </c>
      <c r="DB4">
        <v>0</v>
      </c>
    </row>
    <row r="5" spans="1:106" x14ac:dyDescent="0.35">
      <c r="A5">
        <f>ROW(Source!A24)</f>
        <v>24</v>
      </c>
      <c r="B5">
        <v>45348361</v>
      </c>
      <c r="C5">
        <v>45348818</v>
      </c>
      <c r="D5">
        <v>36804986</v>
      </c>
      <c r="E5">
        <v>1</v>
      </c>
      <c r="F5">
        <v>1</v>
      </c>
      <c r="G5">
        <v>1</v>
      </c>
      <c r="H5">
        <v>3</v>
      </c>
      <c r="I5" t="s">
        <v>32</v>
      </c>
      <c r="J5" t="s">
        <v>35</v>
      </c>
      <c r="K5" t="s">
        <v>33</v>
      </c>
      <c r="L5">
        <v>1348</v>
      </c>
      <c r="N5">
        <v>1009</v>
      </c>
      <c r="O5" t="s">
        <v>34</v>
      </c>
      <c r="P5" t="s">
        <v>34</v>
      </c>
      <c r="Q5">
        <v>1000</v>
      </c>
      <c r="W5">
        <v>0</v>
      </c>
      <c r="X5">
        <v>-823871947</v>
      </c>
      <c r="Y5">
        <v>2.9000000000000001E-2</v>
      </c>
      <c r="AA5">
        <v>31791.42</v>
      </c>
      <c r="AB5">
        <v>0</v>
      </c>
      <c r="AC5">
        <v>0</v>
      </c>
      <c r="AD5">
        <v>0</v>
      </c>
      <c r="AE5">
        <v>6102</v>
      </c>
      <c r="AF5">
        <v>0</v>
      </c>
      <c r="AG5">
        <v>0</v>
      </c>
      <c r="AH5">
        <v>0</v>
      </c>
      <c r="AI5">
        <v>5.21</v>
      </c>
      <c r="AJ5">
        <v>1</v>
      </c>
      <c r="AK5">
        <v>1</v>
      </c>
      <c r="AL5">
        <v>1</v>
      </c>
      <c r="AN5">
        <v>0</v>
      </c>
      <c r="AO5">
        <v>0</v>
      </c>
      <c r="AP5">
        <v>0</v>
      </c>
      <c r="AQ5">
        <v>0</v>
      </c>
      <c r="AR5">
        <v>0</v>
      </c>
      <c r="AS5" t="s">
        <v>5</v>
      </c>
      <c r="AT5">
        <v>2.9000000000000001E-2</v>
      </c>
      <c r="AU5" t="s">
        <v>5</v>
      </c>
      <c r="AV5">
        <v>0</v>
      </c>
      <c r="AW5">
        <v>1</v>
      </c>
      <c r="AX5">
        <v>-1</v>
      </c>
      <c r="AY5">
        <v>0</v>
      </c>
      <c r="AZ5">
        <v>0</v>
      </c>
      <c r="BA5" t="s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8.7000000000000008E-2</v>
      </c>
      <c r="CY5">
        <f>AA5</f>
        <v>31791.42</v>
      </c>
      <c r="CZ5">
        <f>AE5</f>
        <v>6102</v>
      </c>
      <c r="DA5">
        <f>AI5</f>
        <v>5.21</v>
      </c>
      <c r="DB5">
        <v>0</v>
      </c>
    </row>
    <row r="6" spans="1:106" x14ac:dyDescent="0.35">
      <c r="A6">
        <f>ROW(Source!A24)</f>
        <v>24</v>
      </c>
      <c r="B6">
        <v>45348361</v>
      </c>
      <c r="C6">
        <v>45348818</v>
      </c>
      <c r="D6">
        <v>36831741</v>
      </c>
      <c r="E6">
        <v>1</v>
      </c>
      <c r="F6">
        <v>1</v>
      </c>
      <c r="G6">
        <v>1</v>
      </c>
      <c r="H6">
        <v>3</v>
      </c>
      <c r="I6" t="s">
        <v>234</v>
      </c>
      <c r="J6" t="s">
        <v>235</v>
      </c>
      <c r="K6" t="s">
        <v>236</v>
      </c>
      <c r="L6">
        <v>1327</v>
      </c>
      <c r="N6">
        <v>1005</v>
      </c>
      <c r="O6" t="s">
        <v>39</v>
      </c>
      <c r="P6" t="s">
        <v>39</v>
      </c>
      <c r="Q6">
        <v>1</v>
      </c>
      <c r="W6">
        <v>0</v>
      </c>
      <c r="X6">
        <v>-995787451</v>
      </c>
      <c r="Y6">
        <v>5.5</v>
      </c>
      <c r="AA6">
        <v>388.48</v>
      </c>
      <c r="AB6">
        <v>0</v>
      </c>
      <c r="AC6">
        <v>0</v>
      </c>
      <c r="AD6">
        <v>0</v>
      </c>
      <c r="AE6">
        <v>35.22</v>
      </c>
      <c r="AF6">
        <v>0</v>
      </c>
      <c r="AG6">
        <v>0</v>
      </c>
      <c r="AH6">
        <v>0</v>
      </c>
      <c r="AI6">
        <v>11.03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5</v>
      </c>
      <c r="AT6">
        <v>5.5</v>
      </c>
      <c r="AU6" t="s">
        <v>5</v>
      </c>
      <c r="AV6">
        <v>0</v>
      </c>
      <c r="AW6">
        <v>2</v>
      </c>
      <c r="AX6">
        <v>45348824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16.5</v>
      </c>
      <c r="CY6">
        <f>AA6</f>
        <v>388.48</v>
      </c>
      <c r="CZ6">
        <f>AE6</f>
        <v>35.22</v>
      </c>
      <c r="DA6">
        <f>AI6</f>
        <v>11.03</v>
      </c>
      <c r="DB6">
        <v>0</v>
      </c>
    </row>
    <row r="7" spans="1:106" x14ac:dyDescent="0.35">
      <c r="A7">
        <f>ROW(Source!A27)</f>
        <v>27</v>
      </c>
      <c r="B7">
        <v>45348361</v>
      </c>
      <c r="C7">
        <v>45348443</v>
      </c>
      <c r="D7">
        <v>37065248</v>
      </c>
      <c r="E7">
        <v>1</v>
      </c>
      <c r="F7">
        <v>1</v>
      </c>
      <c r="G7">
        <v>1</v>
      </c>
      <c r="H7">
        <v>1</v>
      </c>
      <c r="I7" t="s">
        <v>237</v>
      </c>
      <c r="J7" t="s">
        <v>5</v>
      </c>
      <c r="K7" t="s">
        <v>238</v>
      </c>
      <c r="L7">
        <v>1191</v>
      </c>
      <c r="N7">
        <v>1013</v>
      </c>
      <c r="O7" t="s">
        <v>227</v>
      </c>
      <c r="P7" t="s">
        <v>227</v>
      </c>
      <c r="Q7">
        <v>1</v>
      </c>
      <c r="W7">
        <v>0</v>
      </c>
      <c r="X7">
        <v>-400197608</v>
      </c>
      <c r="Y7">
        <v>1.0349999999999999</v>
      </c>
      <c r="AA7">
        <v>0</v>
      </c>
      <c r="AB7">
        <v>0</v>
      </c>
      <c r="AC7">
        <v>0</v>
      </c>
      <c r="AD7">
        <v>8.5299999999999994</v>
      </c>
      <c r="AE7">
        <v>0</v>
      </c>
      <c r="AF7">
        <v>0</v>
      </c>
      <c r="AG7">
        <v>0</v>
      </c>
      <c r="AH7">
        <v>8.5299999999999994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5</v>
      </c>
      <c r="AT7">
        <v>0.9</v>
      </c>
      <c r="AU7" t="s">
        <v>18</v>
      </c>
      <c r="AV7">
        <v>1</v>
      </c>
      <c r="AW7">
        <v>2</v>
      </c>
      <c r="AX7">
        <v>45348444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Y7*Source!I27</f>
        <v>2.4839999999999995</v>
      </c>
      <c r="CY7">
        <f>AD7</f>
        <v>8.5299999999999994</v>
      </c>
      <c r="CZ7">
        <f>AH7</f>
        <v>8.5299999999999994</v>
      </c>
      <c r="DA7">
        <f>AL7</f>
        <v>1</v>
      </c>
      <c r="DB7">
        <v>0</v>
      </c>
    </row>
    <row r="8" spans="1:106" x14ac:dyDescent="0.35">
      <c r="A8">
        <f>ROW(Source!A28)</f>
        <v>28</v>
      </c>
      <c r="B8">
        <v>45348361</v>
      </c>
      <c r="C8">
        <v>45348453</v>
      </c>
      <c r="D8">
        <v>37071037</v>
      </c>
      <c r="E8">
        <v>1</v>
      </c>
      <c r="F8">
        <v>1</v>
      </c>
      <c r="G8">
        <v>1</v>
      </c>
      <c r="H8">
        <v>1</v>
      </c>
      <c r="I8" t="s">
        <v>239</v>
      </c>
      <c r="J8" t="s">
        <v>5</v>
      </c>
      <c r="K8" t="s">
        <v>240</v>
      </c>
      <c r="L8">
        <v>1191</v>
      </c>
      <c r="N8">
        <v>1013</v>
      </c>
      <c r="O8" t="s">
        <v>227</v>
      </c>
      <c r="P8" t="s">
        <v>227</v>
      </c>
      <c r="Q8">
        <v>1</v>
      </c>
      <c r="W8">
        <v>0</v>
      </c>
      <c r="X8">
        <v>1069510174</v>
      </c>
      <c r="Y8">
        <v>18.767999999999997</v>
      </c>
      <c r="AA8">
        <v>0</v>
      </c>
      <c r="AB8">
        <v>0</v>
      </c>
      <c r="AC8">
        <v>0</v>
      </c>
      <c r="AD8">
        <v>9.6199999999999992</v>
      </c>
      <c r="AE8">
        <v>0</v>
      </c>
      <c r="AF8">
        <v>0</v>
      </c>
      <c r="AG8">
        <v>0</v>
      </c>
      <c r="AH8">
        <v>9.6199999999999992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5</v>
      </c>
      <c r="AT8">
        <v>16.32</v>
      </c>
      <c r="AU8" t="s">
        <v>18</v>
      </c>
      <c r="AV8">
        <v>1</v>
      </c>
      <c r="AW8">
        <v>2</v>
      </c>
      <c r="AX8">
        <v>45348454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45.043199999999992</v>
      </c>
      <c r="CY8">
        <f>AD8</f>
        <v>9.6199999999999992</v>
      </c>
      <c r="CZ8">
        <f>AH8</f>
        <v>9.6199999999999992</v>
      </c>
      <c r="DA8">
        <f>AL8</f>
        <v>1</v>
      </c>
      <c r="DB8">
        <v>0</v>
      </c>
    </row>
    <row r="9" spans="1:106" x14ac:dyDescent="0.35">
      <c r="A9">
        <f>ROW(Source!A28)</f>
        <v>28</v>
      </c>
      <c r="B9">
        <v>45348361</v>
      </c>
      <c r="C9">
        <v>45348453</v>
      </c>
      <c r="D9">
        <v>37064876</v>
      </c>
      <c r="E9">
        <v>1</v>
      </c>
      <c r="F9">
        <v>1</v>
      </c>
      <c r="G9">
        <v>1</v>
      </c>
      <c r="H9">
        <v>1</v>
      </c>
      <c r="I9" t="s">
        <v>228</v>
      </c>
      <c r="J9" t="s">
        <v>5</v>
      </c>
      <c r="K9" t="s">
        <v>229</v>
      </c>
      <c r="L9">
        <v>1191</v>
      </c>
      <c r="N9">
        <v>1013</v>
      </c>
      <c r="O9" t="s">
        <v>227</v>
      </c>
      <c r="P9" t="s">
        <v>227</v>
      </c>
      <c r="Q9">
        <v>1</v>
      </c>
      <c r="W9">
        <v>0</v>
      </c>
      <c r="X9">
        <v>-1417349443</v>
      </c>
      <c r="Y9">
        <v>0.03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5</v>
      </c>
      <c r="AT9">
        <v>0.03</v>
      </c>
      <c r="AU9" t="s">
        <v>5</v>
      </c>
      <c r="AV9">
        <v>2</v>
      </c>
      <c r="AW9">
        <v>2</v>
      </c>
      <c r="AX9">
        <v>45348455</v>
      </c>
      <c r="AY9">
        <v>1</v>
      </c>
      <c r="AZ9">
        <v>2048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7.1999999999999995E-2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35">
      <c r="A10">
        <f>ROW(Source!A28)</f>
        <v>28</v>
      </c>
      <c r="B10">
        <v>45348361</v>
      </c>
      <c r="C10">
        <v>45348453</v>
      </c>
      <c r="D10">
        <v>36882452</v>
      </c>
      <c r="E10">
        <v>1</v>
      </c>
      <c r="F10">
        <v>1</v>
      </c>
      <c r="G10">
        <v>1</v>
      </c>
      <c r="H10">
        <v>2</v>
      </c>
      <c r="I10" t="s">
        <v>241</v>
      </c>
      <c r="J10" t="s">
        <v>242</v>
      </c>
      <c r="K10" t="s">
        <v>243</v>
      </c>
      <c r="L10">
        <v>1368</v>
      </c>
      <c r="N10">
        <v>1011</v>
      </c>
      <c r="O10" t="s">
        <v>233</v>
      </c>
      <c r="P10" t="s">
        <v>233</v>
      </c>
      <c r="Q10">
        <v>1</v>
      </c>
      <c r="W10">
        <v>0</v>
      </c>
      <c r="X10">
        <v>1188625873</v>
      </c>
      <c r="Y10">
        <v>1.2500000000000001E-2</v>
      </c>
      <c r="AA10">
        <v>0</v>
      </c>
      <c r="AB10">
        <v>415.76</v>
      </c>
      <c r="AC10">
        <v>374.49</v>
      </c>
      <c r="AD10">
        <v>0</v>
      </c>
      <c r="AE10">
        <v>0</v>
      </c>
      <c r="AF10">
        <v>31.26</v>
      </c>
      <c r="AG10">
        <v>13.5</v>
      </c>
      <c r="AH10">
        <v>0</v>
      </c>
      <c r="AI10">
        <v>1</v>
      </c>
      <c r="AJ10">
        <v>13.3</v>
      </c>
      <c r="AK10">
        <v>27.74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5</v>
      </c>
      <c r="AT10">
        <v>0.01</v>
      </c>
      <c r="AU10" t="s">
        <v>17</v>
      </c>
      <c r="AV10">
        <v>0</v>
      </c>
      <c r="AW10">
        <v>2</v>
      </c>
      <c r="AX10">
        <v>45348456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Y10*Source!I28</f>
        <v>0.03</v>
      </c>
      <c r="CY10">
        <f>AB10</f>
        <v>415.76</v>
      </c>
      <c r="CZ10">
        <f>AF10</f>
        <v>31.26</v>
      </c>
      <c r="DA10">
        <f>AJ10</f>
        <v>13.3</v>
      </c>
      <c r="DB10">
        <v>0</v>
      </c>
    </row>
    <row r="11" spans="1:106" x14ac:dyDescent="0.35">
      <c r="A11">
        <f>ROW(Source!A28)</f>
        <v>28</v>
      </c>
      <c r="B11">
        <v>45348361</v>
      </c>
      <c r="C11">
        <v>45348453</v>
      </c>
      <c r="D11">
        <v>36883554</v>
      </c>
      <c r="E11">
        <v>1</v>
      </c>
      <c r="F11">
        <v>1</v>
      </c>
      <c r="G11">
        <v>1</v>
      </c>
      <c r="H11">
        <v>2</v>
      </c>
      <c r="I11" t="s">
        <v>230</v>
      </c>
      <c r="J11" t="s">
        <v>231</v>
      </c>
      <c r="K11" t="s">
        <v>232</v>
      </c>
      <c r="L11">
        <v>1368</v>
      </c>
      <c r="N11">
        <v>1011</v>
      </c>
      <c r="O11" t="s">
        <v>233</v>
      </c>
      <c r="P11" t="s">
        <v>233</v>
      </c>
      <c r="Q11">
        <v>1</v>
      </c>
      <c r="W11">
        <v>0</v>
      </c>
      <c r="X11">
        <v>1372534845</v>
      </c>
      <c r="Y11">
        <v>2.5000000000000001E-2</v>
      </c>
      <c r="AA11">
        <v>0</v>
      </c>
      <c r="AB11">
        <v>749.09</v>
      </c>
      <c r="AC11">
        <v>321.77999999999997</v>
      </c>
      <c r="AD11">
        <v>0</v>
      </c>
      <c r="AE11">
        <v>0</v>
      </c>
      <c r="AF11">
        <v>65.709999999999994</v>
      </c>
      <c r="AG11">
        <v>11.6</v>
      </c>
      <c r="AH11">
        <v>0</v>
      </c>
      <c r="AI11">
        <v>1</v>
      </c>
      <c r="AJ11">
        <v>11.4</v>
      </c>
      <c r="AK11">
        <v>27.74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5</v>
      </c>
      <c r="AT11">
        <v>0.02</v>
      </c>
      <c r="AU11" t="s">
        <v>17</v>
      </c>
      <c r="AV11">
        <v>0</v>
      </c>
      <c r="AW11">
        <v>2</v>
      </c>
      <c r="AX11">
        <v>45348457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0.06</v>
      </c>
      <c r="CY11">
        <f>AB11</f>
        <v>749.09</v>
      </c>
      <c r="CZ11">
        <f>AF11</f>
        <v>65.709999999999994</v>
      </c>
      <c r="DA11">
        <f>AJ11</f>
        <v>11.4</v>
      </c>
      <c r="DB11">
        <v>0</v>
      </c>
    </row>
    <row r="12" spans="1:106" x14ac:dyDescent="0.35">
      <c r="A12">
        <f>ROW(Source!A28)</f>
        <v>28</v>
      </c>
      <c r="B12">
        <v>45348361</v>
      </c>
      <c r="C12">
        <v>45348453</v>
      </c>
      <c r="D12">
        <v>36805524</v>
      </c>
      <c r="E12">
        <v>1</v>
      </c>
      <c r="F12">
        <v>1</v>
      </c>
      <c r="G12">
        <v>1</v>
      </c>
      <c r="H12">
        <v>3</v>
      </c>
      <c r="I12" t="s">
        <v>244</v>
      </c>
      <c r="J12" t="s">
        <v>245</v>
      </c>
      <c r="K12" t="s">
        <v>246</v>
      </c>
      <c r="L12">
        <v>1346</v>
      </c>
      <c r="N12">
        <v>1009</v>
      </c>
      <c r="O12" t="s">
        <v>52</v>
      </c>
      <c r="P12" t="s">
        <v>52</v>
      </c>
      <c r="Q12">
        <v>1</v>
      </c>
      <c r="W12">
        <v>0</v>
      </c>
      <c r="X12">
        <v>813963326</v>
      </c>
      <c r="Y12">
        <v>0.2</v>
      </c>
      <c r="AA12">
        <v>45.14</v>
      </c>
      <c r="AB12">
        <v>0</v>
      </c>
      <c r="AC12">
        <v>0</v>
      </c>
      <c r="AD12">
        <v>0</v>
      </c>
      <c r="AE12">
        <v>1.82</v>
      </c>
      <c r="AF12">
        <v>0</v>
      </c>
      <c r="AG12">
        <v>0</v>
      </c>
      <c r="AH12">
        <v>0</v>
      </c>
      <c r="AI12">
        <v>24.8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5</v>
      </c>
      <c r="AT12">
        <v>0.2</v>
      </c>
      <c r="AU12" t="s">
        <v>5</v>
      </c>
      <c r="AV12">
        <v>0</v>
      </c>
      <c r="AW12">
        <v>2</v>
      </c>
      <c r="AX12">
        <v>45348458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0.48</v>
      </c>
      <c r="CY12">
        <f>AA12</f>
        <v>45.14</v>
      </c>
      <c r="CZ12">
        <f>AE12</f>
        <v>1.82</v>
      </c>
      <c r="DA12">
        <f>AI12</f>
        <v>24.8</v>
      </c>
      <c r="DB12">
        <v>0</v>
      </c>
    </row>
    <row r="13" spans="1:106" x14ac:dyDescent="0.35">
      <c r="A13">
        <f>ROW(Source!A28)</f>
        <v>28</v>
      </c>
      <c r="B13">
        <v>45348361</v>
      </c>
      <c r="C13">
        <v>45348453</v>
      </c>
      <c r="D13">
        <v>36837698</v>
      </c>
      <c r="E13">
        <v>1</v>
      </c>
      <c r="F13">
        <v>1</v>
      </c>
      <c r="G13">
        <v>1</v>
      </c>
      <c r="H13">
        <v>3</v>
      </c>
      <c r="I13" t="s">
        <v>50</v>
      </c>
      <c r="J13" t="s">
        <v>53</v>
      </c>
      <c r="K13" t="s">
        <v>51</v>
      </c>
      <c r="L13">
        <v>1346</v>
      </c>
      <c r="N13">
        <v>1009</v>
      </c>
      <c r="O13" t="s">
        <v>52</v>
      </c>
      <c r="P13" t="s">
        <v>52</v>
      </c>
      <c r="Q13">
        <v>1</v>
      </c>
      <c r="W13">
        <v>0</v>
      </c>
      <c r="X13">
        <v>1453462043</v>
      </c>
      <c r="Y13">
        <v>20</v>
      </c>
      <c r="AA13">
        <v>106.99</v>
      </c>
      <c r="AB13">
        <v>0</v>
      </c>
      <c r="AC13">
        <v>0</v>
      </c>
      <c r="AD13">
        <v>0</v>
      </c>
      <c r="AE13">
        <v>15.09</v>
      </c>
      <c r="AF13">
        <v>0</v>
      </c>
      <c r="AG13">
        <v>0</v>
      </c>
      <c r="AH13">
        <v>0</v>
      </c>
      <c r="AI13">
        <v>7.09</v>
      </c>
      <c r="AJ13">
        <v>1</v>
      </c>
      <c r="AK13">
        <v>1</v>
      </c>
      <c r="AL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 t="s">
        <v>5</v>
      </c>
      <c r="AT13">
        <v>20</v>
      </c>
      <c r="AU13" t="s">
        <v>5</v>
      </c>
      <c r="AV13">
        <v>0</v>
      </c>
      <c r="AW13">
        <v>1</v>
      </c>
      <c r="AX13">
        <v>-1</v>
      </c>
      <c r="AY13">
        <v>0</v>
      </c>
      <c r="AZ13">
        <v>0</v>
      </c>
      <c r="BA13" t="s">
        <v>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Y13*Source!I28</f>
        <v>48</v>
      </c>
      <c r="CY13">
        <f>AA13</f>
        <v>106.99</v>
      </c>
      <c r="CZ13">
        <f>AE13</f>
        <v>15.09</v>
      </c>
      <c r="DA13">
        <f>AI13</f>
        <v>7.09</v>
      </c>
      <c r="DB13">
        <v>0</v>
      </c>
    </row>
    <row r="14" spans="1:106" x14ac:dyDescent="0.35">
      <c r="A14">
        <f>ROW(Source!A30)</f>
        <v>30</v>
      </c>
      <c r="B14">
        <v>45348361</v>
      </c>
      <c r="C14">
        <v>45348472</v>
      </c>
      <c r="D14">
        <v>37064878</v>
      </c>
      <c r="E14">
        <v>1</v>
      </c>
      <c r="F14">
        <v>1</v>
      </c>
      <c r="G14">
        <v>1</v>
      </c>
      <c r="H14">
        <v>1</v>
      </c>
      <c r="I14" t="s">
        <v>247</v>
      </c>
      <c r="J14" t="s">
        <v>5</v>
      </c>
      <c r="K14" t="s">
        <v>248</v>
      </c>
      <c r="L14">
        <v>1191</v>
      </c>
      <c r="N14">
        <v>1013</v>
      </c>
      <c r="O14" t="s">
        <v>227</v>
      </c>
      <c r="P14" t="s">
        <v>227</v>
      </c>
      <c r="Q14">
        <v>1</v>
      </c>
      <c r="W14">
        <v>0</v>
      </c>
      <c r="X14">
        <v>-1081351934</v>
      </c>
      <c r="Y14">
        <v>98.715999999999994</v>
      </c>
      <c r="AA14">
        <v>0</v>
      </c>
      <c r="AB14">
        <v>0</v>
      </c>
      <c r="AC14">
        <v>0</v>
      </c>
      <c r="AD14">
        <v>9.4</v>
      </c>
      <c r="AE14">
        <v>0</v>
      </c>
      <c r="AF14">
        <v>0</v>
      </c>
      <c r="AG14">
        <v>0</v>
      </c>
      <c r="AH14">
        <v>9.4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5</v>
      </c>
      <c r="AT14">
        <v>85.84</v>
      </c>
      <c r="AU14" t="s">
        <v>18</v>
      </c>
      <c r="AV14">
        <v>1</v>
      </c>
      <c r="AW14">
        <v>2</v>
      </c>
      <c r="AX14">
        <v>45348473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236.91839999999996</v>
      </c>
      <c r="CY14">
        <f>AD14</f>
        <v>9.4</v>
      </c>
      <c r="CZ14">
        <f>AH14</f>
        <v>9.4</v>
      </c>
      <c r="DA14">
        <f>AL14</f>
        <v>1</v>
      </c>
      <c r="DB14">
        <v>0</v>
      </c>
    </row>
    <row r="15" spans="1:106" x14ac:dyDescent="0.35">
      <c r="A15">
        <f>ROW(Source!A30)</f>
        <v>30</v>
      </c>
      <c r="B15">
        <v>45348361</v>
      </c>
      <c r="C15">
        <v>45348472</v>
      </c>
      <c r="D15">
        <v>37064876</v>
      </c>
      <c r="E15">
        <v>1</v>
      </c>
      <c r="F15">
        <v>1</v>
      </c>
      <c r="G15">
        <v>1</v>
      </c>
      <c r="H15">
        <v>1</v>
      </c>
      <c r="I15" t="s">
        <v>228</v>
      </c>
      <c r="J15" t="s">
        <v>5</v>
      </c>
      <c r="K15" t="s">
        <v>229</v>
      </c>
      <c r="L15">
        <v>1191</v>
      </c>
      <c r="N15">
        <v>1013</v>
      </c>
      <c r="O15" t="s">
        <v>227</v>
      </c>
      <c r="P15" t="s">
        <v>227</v>
      </c>
      <c r="Q15">
        <v>1</v>
      </c>
      <c r="W15">
        <v>0</v>
      </c>
      <c r="X15">
        <v>-1417349443</v>
      </c>
      <c r="Y15">
        <v>6.29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5</v>
      </c>
      <c r="AT15">
        <v>6.29</v>
      </c>
      <c r="AU15" t="s">
        <v>5</v>
      </c>
      <c r="AV15">
        <v>2</v>
      </c>
      <c r="AW15">
        <v>2</v>
      </c>
      <c r="AX15">
        <v>45348474</v>
      </c>
      <c r="AY15">
        <v>1</v>
      </c>
      <c r="AZ15">
        <v>2048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15.096</v>
      </c>
      <c r="CY15">
        <f>AD15</f>
        <v>0</v>
      </c>
      <c r="CZ15">
        <f>AH15</f>
        <v>0</v>
      </c>
      <c r="DA15">
        <f>AL15</f>
        <v>1</v>
      </c>
      <c r="DB15">
        <v>0</v>
      </c>
    </row>
    <row r="16" spans="1:106" x14ac:dyDescent="0.35">
      <c r="A16">
        <f>ROW(Source!A30)</f>
        <v>30</v>
      </c>
      <c r="B16">
        <v>45348361</v>
      </c>
      <c r="C16">
        <v>45348472</v>
      </c>
      <c r="D16">
        <v>36882452</v>
      </c>
      <c r="E16">
        <v>1</v>
      </c>
      <c r="F16">
        <v>1</v>
      </c>
      <c r="G16">
        <v>1</v>
      </c>
      <c r="H16">
        <v>2</v>
      </c>
      <c r="I16" t="s">
        <v>241</v>
      </c>
      <c r="J16" t="s">
        <v>242</v>
      </c>
      <c r="K16" t="s">
        <v>243</v>
      </c>
      <c r="L16">
        <v>1368</v>
      </c>
      <c r="N16">
        <v>1011</v>
      </c>
      <c r="O16" t="s">
        <v>233</v>
      </c>
      <c r="P16" t="s">
        <v>233</v>
      </c>
      <c r="Q16">
        <v>1</v>
      </c>
      <c r="W16">
        <v>0</v>
      </c>
      <c r="X16">
        <v>1188625873</v>
      </c>
      <c r="Y16">
        <v>1.05</v>
      </c>
      <c r="AA16">
        <v>0</v>
      </c>
      <c r="AB16">
        <v>415.76</v>
      </c>
      <c r="AC16">
        <v>374.49</v>
      </c>
      <c r="AD16">
        <v>0</v>
      </c>
      <c r="AE16">
        <v>0</v>
      </c>
      <c r="AF16">
        <v>31.26</v>
      </c>
      <c r="AG16">
        <v>13.5</v>
      </c>
      <c r="AH16">
        <v>0</v>
      </c>
      <c r="AI16">
        <v>1</v>
      </c>
      <c r="AJ16">
        <v>13.3</v>
      </c>
      <c r="AK16">
        <v>27.74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5</v>
      </c>
      <c r="AT16">
        <v>0.84</v>
      </c>
      <c r="AU16" t="s">
        <v>17</v>
      </c>
      <c r="AV16">
        <v>0</v>
      </c>
      <c r="AW16">
        <v>2</v>
      </c>
      <c r="AX16">
        <v>45348475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2.52</v>
      </c>
      <c r="CY16">
        <f>AB16</f>
        <v>415.76</v>
      </c>
      <c r="CZ16">
        <f>AF16</f>
        <v>31.26</v>
      </c>
      <c r="DA16">
        <f>AJ16</f>
        <v>13.3</v>
      </c>
      <c r="DB16">
        <v>0</v>
      </c>
    </row>
    <row r="17" spans="1:106" x14ac:dyDescent="0.35">
      <c r="A17">
        <f>ROW(Source!A30)</f>
        <v>30</v>
      </c>
      <c r="B17">
        <v>45348361</v>
      </c>
      <c r="C17">
        <v>45348472</v>
      </c>
      <c r="D17">
        <v>36882608</v>
      </c>
      <c r="E17">
        <v>1</v>
      </c>
      <c r="F17">
        <v>1</v>
      </c>
      <c r="G17">
        <v>1</v>
      </c>
      <c r="H17">
        <v>2</v>
      </c>
      <c r="I17" t="s">
        <v>249</v>
      </c>
      <c r="J17" t="s">
        <v>250</v>
      </c>
      <c r="K17" t="s">
        <v>251</v>
      </c>
      <c r="L17">
        <v>1368</v>
      </c>
      <c r="N17">
        <v>1011</v>
      </c>
      <c r="O17" t="s">
        <v>233</v>
      </c>
      <c r="P17" t="s">
        <v>233</v>
      </c>
      <c r="Q17">
        <v>1</v>
      </c>
      <c r="W17">
        <v>0</v>
      </c>
      <c r="X17">
        <v>1573467769</v>
      </c>
      <c r="Y17">
        <v>6.8125</v>
      </c>
      <c r="AA17">
        <v>0</v>
      </c>
      <c r="AB17">
        <v>314.13</v>
      </c>
      <c r="AC17">
        <v>247.16</v>
      </c>
      <c r="AD17">
        <v>0</v>
      </c>
      <c r="AE17">
        <v>0</v>
      </c>
      <c r="AF17">
        <v>14.15</v>
      </c>
      <c r="AG17">
        <v>8.91</v>
      </c>
      <c r="AH17">
        <v>0</v>
      </c>
      <c r="AI17">
        <v>1</v>
      </c>
      <c r="AJ17">
        <v>22.2</v>
      </c>
      <c r="AK17">
        <v>27.74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5</v>
      </c>
      <c r="AT17">
        <v>5.45</v>
      </c>
      <c r="AU17" t="s">
        <v>17</v>
      </c>
      <c r="AV17">
        <v>0</v>
      </c>
      <c r="AW17">
        <v>2</v>
      </c>
      <c r="AX17">
        <v>45348476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16.349999999999998</v>
      </c>
      <c r="CY17">
        <f>AB17</f>
        <v>314.13</v>
      </c>
      <c r="CZ17">
        <f>AF17</f>
        <v>14.15</v>
      </c>
      <c r="DA17">
        <f>AJ17</f>
        <v>22.2</v>
      </c>
      <c r="DB17">
        <v>0</v>
      </c>
    </row>
    <row r="18" spans="1:106" x14ac:dyDescent="0.35">
      <c r="A18">
        <f>ROW(Source!A30)</f>
        <v>30</v>
      </c>
      <c r="B18">
        <v>45348361</v>
      </c>
      <c r="C18">
        <v>45348472</v>
      </c>
      <c r="D18">
        <v>36804547</v>
      </c>
      <c r="E18">
        <v>1</v>
      </c>
      <c r="F18">
        <v>1</v>
      </c>
      <c r="G18">
        <v>1</v>
      </c>
      <c r="H18">
        <v>3</v>
      </c>
      <c r="I18" t="s">
        <v>252</v>
      </c>
      <c r="J18" t="s">
        <v>253</v>
      </c>
      <c r="K18" t="s">
        <v>254</v>
      </c>
      <c r="L18">
        <v>1348</v>
      </c>
      <c r="N18">
        <v>1009</v>
      </c>
      <c r="O18" t="s">
        <v>34</v>
      </c>
      <c r="P18" t="s">
        <v>34</v>
      </c>
      <c r="Q18">
        <v>1000</v>
      </c>
      <c r="W18">
        <v>0</v>
      </c>
      <c r="X18">
        <v>2032238625</v>
      </c>
      <c r="Y18">
        <v>1.2E-4</v>
      </c>
      <c r="AA18">
        <v>88055.25</v>
      </c>
      <c r="AB18">
        <v>0</v>
      </c>
      <c r="AC18">
        <v>0</v>
      </c>
      <c r="AD18">
        <v>0</v>
      </c>
      <c r="AE18">
        <v>8475</v>
      </c>
      <c r="AF18">
        <v>0</v>
      </c>
      <c r="AG18">
        <v>0</v>
      </c>
      <c r="AH18">
        <v>0</v>
      </c>
      <c r="AI18">
        <v>10.39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5</v>
      </c>
      <c r="AT18">
        <v>1.2E-4</v>
      </c>
      <c r="AU18" t="s">
        <v>5</v>
      </c>
      <c r="AV18">
        <v>0</v>
      </c>
      <c r="AW18">
        <v>2</v>
      </c>
      <c r="AX18">
        <v>45348477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2.8800000000000001E-4</v>
      </c>
      <c r="CY18">
        <f>AA18</f>
        <v>88055.25</v>
      </c>
      <c r="CZ18">
        <f>AE18</f>
        <v>8475</v>
      </c>
      <c r="DA18">
        <f>AI18</f>
        <v>10.39</v>
      </c>
      <c r="DB18">
        <v>0</v>
      </c>
    </row>
    <row r="19" spans="1:106" x14ac:dyDescent="0.35">
      <c r="A19">
        <f>ROW(Source!A30)</f>
        <v>30</v>
      </c>
      <c r="B19">
        <v>45348361</v>
      </c>
      <c r="C19">
        <v>45348472</v>
      </c>
      <c r="D19">
        <v>36806488</v>
      </c>
      <c r="E19">
        <v>1</v>
      </c>
      <c r="F19">
        <v>1</v>
      </c>
      <c r="G19">
        <v>1</v>
      </c>
      <c r="H19">
        <v>3</v>
      </c>
      <c r="I19" t="s">
        <v>255</v>
      </c>
      <c r="J19" t="s">
        <v>256</v>
      </c>
      <c r="K19" t="s">
        <v>257</v>
      </c>
      <c r="L19">
        <v>1348</v>
      </c>
      <c r="N19">
        <v>1009</v>
      </c>
      <c r="O19" t="s">
        <v>34</v>
      </c>
      <c r="P19" t="s">
        <v>34</v>
      </c>
      <c r="Q19">
        <v>1000</v>
      </c>
      <c r="W19">
        <v>0</v>
      </c>
      <c r="X19">
        <v>-1421715385</v>
      </c>
      <c r="Y19">
        <v>6.0000000000000001E-3</v>
      </c>
      <c r="AA19">
        <v>4825.17</v>
      </c>
      <c r="AB19">
        <v>0</v>
      </c>
      <c r="AC19">
        <v>0</v>
      </c>
      <c r="AD19">
        <v>0</v>
      </c>
      <c r="AE19">
        <v>729.98</v>
      </c>
      <c r="AF19">
        <v>0</v>
      </c>
      <c r="AG19">
        <v>0</v>
      </c>
      <c r="AH19">
        <v>0</v>
      </c>
      <c r="AI19">
        <v>6.61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5</v>
      </c>
      <c r="AT19">
        <v>6.0000000000000001E-3</v>
      </c>
      <c r="AU19" t="s">
        <v>5</v>
      </c>
      <c r="AV19">
        <v>0</v>
      </c>
      <c r="AW19">
        <v>2</v>
      </c>
      <c r="AX19">
        <v>45348478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1.44E-2</v>
      </c>
      <c r="CY19">
        <f>AA19</f>
        <v>4825.17</v>
      </c>
      <c r="CZ19">
        <f>AE19</f>
        <v>729.98</v>
      </c>
      <c r="DA19">
        <f>AI19</f>
        <v>6.61</v>
      </c>
      <c r="DB19">
        <v>0</v>
      </c>
    </row>
    <row r="20" spans="1:106" x14ac:dyDescent="0.35">
      <c r="A20">
        <f>ROW(Source!A30)</f>
        <v>30</v>
      </c>
      <c r="B20">
        <v>45348361</v>
      </c>
      <c r="C20">
        <v>45348472</v>
      </c>
      <c r="D20">
        <v>36807381</v>
      </c>
      <c r="E20">
        <v>1</v>
      </c>
      <c r="F20">
        <v>1</v>
      </c>
      <c r="G20">
        <v>1</v>
      </c>
      <c r="H20">
        <v>3</v>
      </c>
      <c r="I20" t="s">
        <v>258</v>
      </c>
      <c r="J20" t="s">
        <v>259</v>
      </c>
      <c r="K20" t="s">
        <v>260</v>
      </c>
      <c r="L20">
        <v>1339</v>
      </c>
      <c r="N20">
        <v>1007</v>
      </c>
      <c r="O20" t="s">
        <v>29</v>
      </c>
      <c r="P20" t="s">
        <v>29</v>
      </c>
      <c r="Q20">
        <v>1</v>
      </c>
      <c r="W20">
        <v>0</v>
      </c>
      <c r="X20">
        <v>-1001479081</v>
      </c>
      <c r="Y20">
        <v>1.87</v>
      </c>
      <c r="AA20">
        <v>3102.28</v>
      </c>
      <c r="AB20">
        <v>0</v>
      </c>
      <c r="AC20">
        <v>0</v>
      </c>
      <c r="AD20">
        <v>0</v>
      </c>
      <c r="AE20">
        <v>517.91</v>
      </c>
      <c r="AF20">
        <v>0</v>
      </c>
      <c r="AG20">
        <v>0</v>
      </c>
      <c r="AH20">
        <v>0</v>
      </c>
      <c r="AI20">
        <v>5.99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5</v>
      </c>
      <c r="AT20">
        <v>1.87</v>
      </c>
      <c r="AU20" t="s">
        <v>5</v>
      </c>
      <c r="AV20">
        <v>0</v>
      </c>
      <c r="AW20">
        <v>2</v>
      </c>
      <c r="AX20">
        <v>45348479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4.4880000000000004</v>
      </c>
      <c r="CY20">
        <f>AA20</f>
        <v>3102.28</v>
      </c>
      <c r="CZ20">
        <f>AE20</f>
        <v>517.91</v>
      </c>
      <c r="DA20">
        <f>AI20</f>
        <v>5.99</v>
      </c>
      <c r="DB20">
        <v>0</v>
      </c>
    </row>
    <row r="21" spans="1:106" x14ac:dyDescent="0.35">
      <c r="A21">
        <f>ROW(Source!A30)</f>
        <v>30</v>
      </c>
      <c r="B21">
        <v>45348361</v>
      </c>
      <c r="C21">
        <v>45348472</v>
      </c>
      <c r="D21">
        <v>36824423</v>
      </c>
      <c r="E21">
        <v>1</v>
      </c>
      <c r="F21">
        <v>1</v>
      </c>
      <c r="G21">
        <v>1</v>
      </c>
      <c r="H21">
        <v>3</v>
      </c>
      <c r="I21" t="s">
        <v>261</v>
      </c>
      <c r="J21" t="s">
        <v>262</v>
      </c>
      <c r="K21" t="s">
        <v>263</v>
      </c>
      <c r="L21">
        <v>1327</v>
      </c>
      <c r="N21">
        <v>1005</v>
      </c>
      <c r="O21" t="s">
        <v>39</v>
      </c>
      <c r="P21" t="s">
        <v>39</v>
      </c>
      <c r="Q21">
        <v>1</v>
      </c>
      <c r="W21">
        <v>0</v>
      </c>
      <c r="X21">
        <v>1704710638</v>
      </c>
      <c r="Y21">
        <v>5.54</v>
      </c>
      <c r="AA21">
        <v>141.82</v>
      </c>
      <c r="AB21">
        <v>0</v>
      </c>
      <c r="AC21">
        <v>0</v>
      </c>
      <c r="AD21">
        <v>0</v>
      </c>
      <c r="AE21">
        <v>28.25</v>
      </c>
      <c r="AF21">
        <v>0</v>
      </c>
      <c r="AG21">
        <v>0</v>
      </c>
      <c r="AH21">
        <v>0</v>
      </c>
      <c r="AI21">
        <v>5.0199999999999996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5</v>
      </c>
      <c r="AT21">
        <v>5.54</v>
      </c>
      <c r="AU21" t="s">
        <v>5</v>
      </c>
      <c r="AV21">
        <v>0</v>
      </c>
      <c r="AW21">
        <v>2</v>
      </c>
      <c r="AX21">
        <v>45348480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13.295999999999999</v>
      </c>
      <c r="CY21">
        <f>AA21</f>
        <v>141.82</v>
      </c>
      <c r="CZ21">
        <f>AE21</f>
        <v>28.25</v>
      </c>
      <c r="DA21">
        <f>AI21</f>
        <v>5.0199999999999996</v>
      </c>
      <c r="DB21">
        <v>0</v>
      </c>
    </row>
    <row r="22" spans="1:106" x14ac:dyDescent="0.35">
      <c r="A22">
        <f>ROW(Source!A31)</f>
        <v>31</v>
      </c>
      <c r="B22">
        <v>45348361</v>
      </c>
      <c r="C22">
        <v>45348481</v>
      </c>
      <c r="D22">
        <v>37071037</v>
      </c>
      <c r="E22">
        <v>1</v>
      </c>
      <c r="F22">
        <v>1</v>
      </c>
      <c r="G22">
        <v>1</v>
      </c>
      <c r="H22">
        <v>1</v>
      </c>
      <c r="I22" t="s">
        <v>239</v>
      </c>
      <c r="J22" t="s">
        <v>5</v>
      </c>
      <c r="K22" t="s">
        <v>240</v>
      </c>
      <c r="L22">
        <v>1191</v>
      </c>
      <c r="N22">
        <v>1013</v>
      </c>
      <c r="O22" t="s">
        <v>227</v>
      </c>
      <c r="P22" t="s">
        <v>227</v>
      </c>
      <c r="Q22">
        <v>1</v>
      </c>
      <c r="W22">
        <v>0</v>
      </c>
      <c r="X22">
        <v>1069510174</v>
      </c>
      <c r="Y22">
        <v>18.767999999999997</v>
      </c>
      <c r="AA22">
        <v>0</v>
      </c>
      <c r="AB22">
        <v>0</v>
      </c>
      <c r="AC22">
        <v>0</v>
      </c>
      <c r="AD22">
        <v>9.6199999999999992</v>
      </c>
      <c r="AE22">
        <v>0</v>
      </c>
      <c r="AF22">
        <v>0</v>
      </c>
      <c r="AG22">
        <v>0</v>
      </c>
      <c r="AH22">
        <v>9.6199999999999992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5</v>
      </c>
      <c r="AT22">
        <v>16.32</v>
      </c>
      <c r="AU22" t="s">
        <v>18</v>
      </c>
      <c r="AV22">
        <v>1</v>
      </c>
      <c r="AW22">
        <v>2</v>
      </c>
      <c r="AX22">
        <v>45348488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45.043199999999992</v>
      </c>
      <c r="CY22">
        <f>AD22</f>
        <v>9.6199999999999992</v>
      </c>
      <c r="CZ22">
        <f>AH22</f>
        <v>9.6199999999999992</v>
      </c>
      <c r="DA22">
        <f>AL22</f>
        <v>1</v>
      </c>
      <c r="DB22">
        <v>0</v>
      </c>
    </row>
    <row r="23" spans="1:106" x14ac:dyDescent="0.35">
      <c r="A23">
        <f>ROW(Source!A31)</f>
        <v>31</v>
      </c>
      <c r="B23">
        <v>45348361</v>
      </c>
      <c r="C23">
        <v>45348481</v>
      </c>
      <c r="D23">
        <v>37064876</v>
      </c>
      <c r="E23">
        <v>1</v>
      </c>
      <c r="F23">
        <v>1</v>
      </c>
      <c r="G23">
        <v>1</v>
      </c>
      <c r="H23">
        <v>1</v>
      </c>
      <c r="I23" t="s">
        <v>228</v>
      </c>
      <c r="J23" t="s">
        <v>5</v>
      </c>
      <c r="K23" t="s">
        <v>229</v>
      </c>
      <c r="L23">
        <v>1191</v>
      </c>
      <c r="N23">
        <v>1013</v>
      </c>
      <c r="O23" t="s">
        <v>227</v>
      </c>
      <c r="P23" t="s">
        <v>227</v>
      </c>
      <c r="Q23">
        <v>1</v>
      </c>
      <c r="W23">
        <v>0</v>
      </c>
      <c r="X23">
        <v>-1417349443</v>
      </c>
      <c r="Y23">
        <v>0.03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5</v>
      </c>
      <c r="AT23">
        <v>0.03</v>
      </c>
      <c r="AU23" t="s">
        <v>5</v>
      </c>
      <c r="AV23">
        <v>2</v>
      </c>
      <c r="AW23">
        <v>2</v>
      </c>
      <c r="AX23">
        <v>45348489</v>
      </c>
      <c r="AY23">
        <v>1</v>
      </c>
      <c r="AZ23">
        <v>2048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7.1999999999999995E-2</v>
      </c>
      <c r="CY23">
        <f>AD23</f>
        <v>0</v>
      </c>
      <c r="CZ23">
        <f>AH23</f>
        <v>0</v>
      </c>
      <c r="DA23">
        <f>AL23</f>
        <v>1</v>
      </c>
      <c r="DB23">
        <v>0</v>
      </c>
    </row>
    <row r="24" spans="1:106" x14ac:dyDescent="0.35">
      <c r="A24">
        <f>ROW(Source!A31)</f>
        <v>31</v>
      </c>
      <c r="B24">
        <v>45348361</v>
      </c>
      <c r="C24">
        <v>45348481</v>
      </c>
      <c r="D24">
        <v>36882452</v>
      </c>
      <c r="E24">
        <v>1</v>
      </c>
      <c r="F24">
        <v>1</v>
      </c>
      <c r="G24">
        <v>1</v>
      </c>
      <c r="H24">
        <v>2</v>
      </c>
      <c r="I24" t="s">
        <v>241</v>
      </c>
      <c r="J24" t="s">
        <v>242</v>
      </c>
      <c r="K24" t="s">
        <v>243</v>
      </c>
      <c r="L24">
        <v>1368</v>
      </c>
      <c r="N24">
        <v>1011</v>
      </c>
      <c r="O24" t="s">
        <v>233</v>
      </c>
      <c r="P24" t="s">
        <v>233</v>
      </c>
      <c r="Q24">
        <v>1</v>
      </c>
      <c r="W24">
        <v>0</v>
      </c>
      <c r="X24">
        <v>1188625873</v>
      </c>
      <c r="Y24">
        <v>1.2500000000000001E-2</v>
      </c>
      <c r="AA24">
        <v>0</v>
      </c>
      <c r="AB24">
        <v>415.76</v>
      </c>
      <c r="AC24">
        <v>374.49</v>
      </c>
      <c r="AD24">
        <v>0</v>
      </c>
      <c r="AE24">
        <v>0</v>
      </c>
      <c r="AF24">
        <v>31.26</v>
      </c>
      <c r="AG24">
        <v>13.5</v>
      </c>
      <c r="AH24">
        <v>0</v>
      </c>
      <c r="AI24">
        <v>1</v>
      </c>
      <c r="AJ24">
        <v>13.3</v>
      </c>
      <c r="AK24">
        <v>27.74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5</v>
      </c>
      <c r="AT24">
        <v>0.01</v>
      </c>
      <c r="AU24" t="s">
        <v>17</v>
      </c>
      <c r="AV24">
        <v>0</v>
      </c>
      <c r="AW24">
        <v>2</v>
      </c>
      <c r="AX24">
        <v>45348490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0.03</v>
      </c>
      <c r="CY24">
        <f>AB24</f>
        <v>415.76</v>
      </c>
      <c r="CZ24">
        <f>AF24</f>
        <v>31.26</v>
      </c>
      <c r="DA24">
        <f>AJ24</f>
        <v>13.3</v>
      </c>
      <c r="DB24">
        <v>0</v>
      </c>
    </row>
    <row r="25" spans="1:106" x14ac:dyDescent="0.35">
      <c r="A25">
        <f>ROW(Source!A31)</f>
        <v>31</v>
      </c>
      <c r="B25">
        <v>45348361</v>
      </c>
      <c r="C25">
        <v>45348481</v>
      </c>
      <c r="D25">
        <v>36883554</v>
      </c>
      <c r="E25">
        <v>1</v>
      </c>
      <c r="F25">
        <v>1</v>
      </c>
      <c r="G25">
        <v>1</v>
      </c>
      <c r="H25">
        <v>2</v>
      </c>
      <c r="I25" t="s">
        <v>230</v>
      </c>
      <c r="J25" t="s">
        <v>231</v>
      </c>
      <c r="K25" t="s">
        <v>232</v>
      </c>
      <c r="L25">
        <v>1368</v>
      </c>
      <c r="N25">
        <v>1011</v>
      </c>
      <c r="O25" t="s">
        <v>233</v>
      </c>
      <c r="P25" t="s">
        <v>233</v>
      </c>
      <c r="Q25">
        <v>1</v>
      </c>
      <c r="W25">
        <v>0</v>
      </c>
      <c r="X25">
        <v>1372534845</v>
      </c>
      <c r="Y25">
        <v>2.5000000000000001E-2</v>
      </c>
      <c r="AA25">
        <v>0</v>
      </c>
      <c r="AB25">
        <v>749.09</v>
      </c>
      <c r="AC25">
        <v>321.77999999999997</v>
      </c>
      <c r="AD25">
        <v>0</v>
      </c>
      <c r="AE25">
        <v>0</v>
      </c>
      <c r="AF25">
        <v>65.709999999999994</v>
      </c>
      <c r="AG25">
        <v>11.6</v>
      </c>
      <c r="AH25">
        <v>0</v>
      </c>
      <c r="AI25">
        <v>1</v>
      </c>
      <c r="AJ25">
        <v>11.4</v>
      </c>
      <c r="AK25">
        <v>27.74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5</v>
      </c>
      <c r="AT25">
        <v>0.02</v>
      </c>
      <c r="AU25" t="s">
        <v>17</v>
      </c>
      <c r="AV25">
        <v>0</v>
      </c>
      <c r="AW25">
        <v>2</v>
      </c>
      <c r="AX25">
        <v>45348491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0.06</v>
      </c>
      <c r="CY25">
        <f>AB25</f>
        <v>749.09</v>
      </c>
      <c r="CZ25">
        <f>AF25</f>
        <v>65.709999999999994</v>
      </c>
      <c r="DA25">
        <f>AJ25</f>
        <v>11.4</v>
      </c>
      <c r="DB25">
        <v>0</v>
      </c>
    </row>
    <row r="26" spans="1:106" x14ac:dyDescent="0.35">
      <c r="A26">
        <f>ROW(Source!A31)</f>
        <v>31</v>
      </c>
      <c r="B26">
        <v>45348361</v>
      </c>
      <c r="C26">
        <v>45348481</v>
      </c>
      <c r="D26">
        <v>36805524</v>
      </c>
      <c r="E26">
        <v>1</v>
      </c>
      <c r="F26">
        <v>1</v>
      </c>
      <c r="G26">
        <v>1</v>
      </c>
      <c r="H26">
        <v>3</v>
      </c>
      <c r="I26" t="s">
        <v>244</v>
      </c>
      <c r="J26" t="s">
        <v>245</v>
      </c>
      <c r="K26" t="s">
        <v>246</v>
      </c>
      <c r="L26">
        <v>1346</v>
      </c>
      <c r="N26">
        <v>1009</v>
      </c>
      <c r="O26" t="s">
        <v>52</v>
      </c>
      <c r="P26" t="s">
        <v>52</v>
      </c>
      <c r="Q26">
        <v>1</v>
      </c>
      <c r="W26">
        <v>0</v>
      </c>
      <c r="X26">
        <v>813963326</v>
      </c>
      <c r="Y26">
        <v>0.2</v>
      </c>
      <c r="AA26">
        <v>45.14</v>
      </c>
      <c r="AB26">
        <v>0</v>
      </c>
      <c r="AC26">
        <v>0</v>
      </c>
      <c r="AD26">
        <v>0</v>
      </c>
      <c r="AE26">
        <v>1.82</v>
      </c>
      <c r="AF26">
        <v>0</v>
      </c>
      <c r="AG26">
        <v>0</v>
      </c>
      <c r="AH26">
        <v>0</v>
      </c>
      <c r="AI26">
        <v>24.8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5</v>
      </c>
      <c r="AT26">
        <v>0.2</v>
      </c>
      <c r="AU26" t="s">
        <v>5</v>
      </c>
      <c r="AV26">
        <v>0</v>
      </c>
      <c r="AW26">
        <v>2</v>
      </c>
      <c r="AX26">
        <v>45348492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0.48</v>
      </c>
      <c r="CY26">
        <f>AA26</f>
        <v>45.14</v>
      </c>
      <c r="CZ26">
        <f>AE26</f>
        <v>1.82</v>
      </c>
      <c r="DA26">
        <f>AI26</f>
        <v>24.8</v>
      </c>
      <c r="DB26">
        <v>0</v>
      </c>
    </row>
    <row r="27" spans="1:106" x14ac:dyDescent="0.35">
      <c r="A27">
        <f>ROW(Source!A31)</f>
        <v>31</v>
      </c>
      <c r="B27">
        <v>45348361</v>
      </c>
      <c r="C27">
        <v>45348481</v>
      </c>
      <c r="D27">
        <v>36837698</v>
      </c>
      <c r="E27">
        <v>1</v>
      </c>
      <c r="F27">
        <v>1</v>
      </c>
      <c r="G27">
        <v>1</v>
      </c>
      <c r="H27">
        <v>3</v>
      </c>
      <c r="I27" t="s">
        <v>50</v>
      </c>
      <c r="J27" t="s">
        <v>53</v>
      </c>
      <c r="K27" t="s">
        <v>51</v>
      </c>
      <c r="L27">
        <v>1346</v>
      </c>
      <c r="N27">
        <v>1009</v>
      </c>
      <c r="O27" t="s">
        <v>52</v>
      </c>
      <c r="P27" t="s">
        <v>52</v>
      </c>
      <c r="Q27">
        <v>1</v>
      </c>
      <c r="W27">
        <v>0</v>
      </c>
      <c r="X27">
        <v>1453462043</v>
      </c>
      <c r="Y27">
        <v>20</v>
      </c>
      <c r="AA27">
        <v>106.99</v>
      </c>
      <c r="AB27">
        <v>0</v>
      </c>
      <c r="AC27">
        <v>0</v>
      </c>
      <c r="AD27">
        <v>0</v>
      </c>
      <c r="AE27">
        <v>15.09</v>
      </c>
      <c r="AF27">
        <v>0</v>
      </c>
      <c r="AG27">
        <v>0</v>
      </c>
      <c r="AH27">
        <v>0</v>
      </c>
      <c r="AI27">
        <v>7.09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5</v>
      </c>
      <c r="AT27">
        <v>20</v>
      </c>
      <c r="AU27" t="s">
        <v>5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48</v>
      </c>
      <c r="CY27">
        <f>AA27</f>
        <v>106.99</v>
      </c>
      <c r="CZ27">
        <f>AE27</f>
        <v>15.09</v>
      </c>
      <c r="DA27">
        <f>AI27</f>
        <v>7.09</v>
      </c>
      <c r="DB27">
        <v>0</v>
      </c>
    </row>
    <row r="28" spans="1:106" x14ac:dyDescent="0.35">
      <c r="A28">
        <f>ROW(Source!A33)</f>
        <v>33</v>
      </c>
      <c r="B28">
        <v>45348361</v>
      </c>
      <c r="C28">
        <v>45348596</v>
      </c>
      <c r="D28">
        <v>37070202</v>
      </c>
      <c r="E28">
        <v>1</v>
      </c>
      <c r="F28">
        <v>1</v>
      </c>
      <c r="G28">
        <v>1</v>
      </c>
      <c r="H28">
        <v>1</v>
      </c>
      <c r="I28" t="s">
        <v>264</v>
      </c>
      <c r="J28" t="s">
        <v>5</v>
      </c>
      <c r="K28" t="s">
        <v>265</v>
      </c>
      <c r="L28">
        <v>1191</v>
      </c>
      <c r="N28">
        <v>1013</v>
      </c>
      <c r="O28" t="s">
        <v>227</v>
      </c>
      <c r="P28" t="s">
        <v>227</v>
      </c>
      <c r="Q28">
        <v>1</v>
      </c>
      <c r="W28">
        <v>0</v>
      </c>
      <c r="X28">
        <v>1983201532</v>
      </c>
      <c r="Y28">
        <v>13.788499999999999</v>
      </c>
      <c r="AA28">
        <v>0</v>
      </c>
      <c r="AB28">
        <v>0</v>
      </c>
      <c r="AC28">
        <v>0</v>
      </c>
      <c r="AD28">
        <v>9.51</v>
      </c>
      <c r="AE28">
        <v>0</v>
      </c>
      <c r="AF28">
        <v>0</v>
      </c>
      <c r="AG28">
        <v>0</v>
      </c>
      <c r="AH28">
        <v>9.51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1</v>
      </c>
      <c r="AQ28">
        <v>0</v>
      </c>
      <c r="AR28">
        <v>0</v>
      </c>
      <c r="AS28" t="s">
        <v>5</v>
      </c>
      <c r="AT28">
        <v>11.99</v>
      </c>
      <c r="AU28" t="s">
        <v>18</v>
      </c>
      <c r="AV28">
        <v>1</v>
      </c>
      <c r="AW28">
        <v>2</v>
      </c>
      <c r="AX28">
        <v>45348597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33.092399999999998</v>
      </c>
      <c r="CY28">
        <f>AD28</f>
        <v>9.51</v>
      </c>
      <c r="CZ28">
        <f>AH28</f>
        <v>9.51</v>
      </c>
      <c r="DA28">
        <f>AL28</f>
        <v>1</v>
      </c>
      <c r="DB28">
        <v>0</v>
      </c>
    </row>
    <row r="29" spans="1:106" x14ac:dyDescent="0.35">
      <c r="A29">
        <f>ROW(Source!A33)</f>
        <v>33</v>
      </c>
      <c r="B29">
        <v>45348361</v>
      </c>
      <c r="C29">
        <v>45348596</v>
      </c>
      <c r="D29">
        <v>37064876</v>
      </c>
      <c r="E29">
        <v>1</v>
      </c>
      <c r="F29">
        <v>1</v>
      </c>
      <c r="G29">
        <v>1</v>
      </c>
      <c r="H29">
        <v>1</v>
      </c>
      <c r="I29" t="s">
        <v>228</v>
      </c>
      <c r="J29" t="s">
        <v>5</v>
      </c>
      <c r="K29" t="s">
        <v>229</v>
      </c>
      <c r="L29">
        <v>1191</v>
      </c>
      <c r="N29">
        <v>1013</v>
      </c>
      <c r="O29" t="s">
        <v>227</v>
      </c>
      <c r="P29" t="s">
        <v>227</v>
      </c>
      <c r="Q29">
        <v>1</v>
      </c>
      <c r="W29">
        <v>0</v>
      </c>
      <c r="X29">
        <v>-1417349443</v>
      </c>
      <c r="Y29">
        <v>0.04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5</v>
      </c>
      <c r="AT29">
        <v>0.04</v>
      </c>
      <c r="AU29" t="s">
        <v>5</v>
      </c>
      <c r="AV29">
        <v>2</v>
      </c>
      <c r="AW29">
        <v>2</v>
      </c>
      <c r="AX29">
        <v>45348598</v>
      </c>
      <c r="AY29">
        <v>1</v>
      </c>
      <c r="AZ29">
        <v>2048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9.6000000000000002E-2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35">
      <c r="A30">
        <f>ROW(Source!A33)</f>
        <v>33</v>
      </c>
      <c r="B30">
        <v>45348361</v>
      </c>
      <c r="C30">
        <v>45348596</v>
      </c>
      <c r="D30">
        <v>36882452</v>
      </c>
      <c r="E30">
        <v>1</v>
      </c>
      <c r="F30">
        <v>1</v>
      </c>
      <c r="G30">
        <v>1</v>
      </c>
      <c r="H30">
        <v>2</v>
      </c>
      <c r="I30" t="s">
        <v>241</v>
      </c>
      <c r="J30" t="s">
        <v>242</v>
      </c>
      <c r="K30" t="s">
        <v>243</v>
      </c>
      <c r="L30">
        <v>1368</v>
      </c>
      <c r="N30">
        <v>1011</v>
      </c>
      <c r="O30" t="s">
        <v>233</v>
      </c>
      <c r="P30" t="s">
        <v>233</v>
      </c>
      <c r="Q30">
        <v>1</v>
      </c>
      <c r="W30">
        <v>0</v>
      </c>
      <c r="X30">
        <v>1188625873</v>
      </c>
      <c r="Y30">
        <v>1.2500000000000001E-2</v>
      </c>
      <c r="AA30">
        <v>0</v>
      </c>
      <c r="AB30">
        <v>415.76</v>
      </c>
      <c r="AC30">
        <v>374.49</v>
      </c>
      <c r="AD30">
        <v>0</v>
      </c>
      <c r="AE30">
        <v>0</v>
      </c>
      <c r="AF30">
        <v>31.26</v>
      </c>
      <c r="AG30">
        <v>13.5</v>
      </c>
      <c r="AH30">
        <v>0</v>
      </c>
      <c r="AI30">
        <v>1</v>
      </c>
      <c r="AJ30">
        <v>13.3</v>
      </c>
      <c r="AK30">
        <v>27.74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5</v>
      </c>
      <c r="AT30">
        <v>0.01</v>
      </c>
      <c r="AU30" t="s">
        <v>17</v>
      </c>
      <c r="AV30">
        <v>0</v>
      </c>
      <c r="AW30">
        <v>2</v>
      </c>
      <c r="AX30">
        <v>45348599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0.03</v>
      </c>
      <c r="CY30">
        <f>AB30</f>
        <v>415.76</v>
      </c>
      <c r="CZ30">
        <f>AF30</f>
        <v>31.26</v>
      </c>
      <c r="DA30">
        <f>AJ30</f>
        <v>13.3</v>
      </c>
      <c r="DB30">
        <v>0</v>
      </c>
    </row>
    <row r="31" spans="1:106" x14ac:dyDescent="0.35">
      <c r="A31">
        <f>ROW(Source!A33)</f>
        <v>33</v>
      </c>
      <c r="B31">
        <v>45348361</v>
      </c>
      <c r="C31">
        <v>45348596</v>
      </c>
      <c r="D31">
        <v>36883554</v>
      </c>
      <c r="E31">
        <v>1</v>
      </c>
      <c r="F31">
        <v>1</v>
      </c>
      <c r="G31">
        <v>1</v>
      </c>
      <c r="H31">
        <v>2</v>
      </c>
      <c r="I31" t="s">
        <v>230</v>
      </c>
      <c r="J31" t="s">
        <v>231</v>
      </c>
      <c r="K31" t="s">
        <v>232</v>
      </c>
      <c r="L31">
        <v>1368</v>
      </c>
      <c r="N31">
        <v>1011</v>
      </c>
      <c r="O31" t="s">
        <v>233</v>
      </c>
      <c r="P31" t="s">
        <v>233</v>
      </c>
      <c r="Q31">
        <v>1</v>
      </c>
      <c r="W31">
        <v>0</v>
      </c>
      <c r="X31">
        <v>1372534845</v>
      </c>
      <c r="Y31">
        <v>3.7499999999999999E-2</v>
      </c>
      <c r="AA31">
        <v>0</v>
      </c>
      <c r="AB31">
        <v>749.09</v>
      </c>
      <c r="AC31">
        <v>321.77999999999997</v>
      </c>
      <c r="AD31">
        <v>0</v>
      </c>
      <c r="AE31">
        <v>0</v>
      </c>
      <c r="AF31">
        <v>65.709999999999994</v>
      </c>
      <c r="AG31">
        <v>11.6</v>
      </c>
      <c r="AH31">
        <v>0</v>
      </c>
      <c r="AI31">
        <v>1</v>
      </c>
      <c r="AJ31">
        <v>11.4</v>
      </c>
      <c r="AK31">
        <v>27.74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5</v>
      </c>
      <c r="AT31">
        <v>0.03</v>
      </c>
      <c r="AU31" t="s">
        <v>17</v>
      </c>
      <c r="AV31">
        <v>0</v>
      </c>
      <c r="AW31">
        <v>2</v>
      </c>
      <c r="AX31">
        <v>45348600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0.09</v>
      </c>
      <c r="CY31">
        <f>AB31</f>
        <v>749.09</v>
      </c>
      <c r="CZ31">
        <f>AF31</f>
        <v>65.709999999999994</v>
      </c>
      <c r="DA31">
        <f>AJ31</f>
        <v>11.4</v>
      </c>
      <c r="DB31">
        <v>0</v>
      </c>
    </row>
    <row r="32" spans="1:106" x14ac:dyDescent="0.35">
      <c r="A32">
        <f>ROW(Source!A33)</f>
        <v>33</v>
      </c>
      <c r="B32">
        <v>45348361</v>
      </c>
      <c r="C32">
        <v>45348596</v>
      </c>
      <c r="D32">
        <v>36805188</v>
      </c>
      <c r="E32">
        <v>1</v>
      </c>
      <c r="F32">
        <v>1</v>
      </c>
      <c r="G32">
        <v>1</v>
      </c>
      <c r="H32">
        <v>3</v>
      </c>
      <c r="I32" t="s">
        <v>266</v>
      </c>
      <c r="J32" t="s">
        <v>267</v>
      </c>
      <c r="K32" t="s">
        <v>268</v>
      </c>
      <c r="L32">
        <v>1327</v>
      </c>
      <c r="N32">
        <v>1005</v>
      </c>
      <c r="O32" t="s">
        <v>39</v>
      </c>
      <c r="P32" t="s">
        <v>39</v>
      </c>
      <c r="Q32">
        <v>1</v>
      </c>
      <c r="W32">
        <v>0</v>
      </c>
      <c r="X32">
        <v>-1987926685</v>
      </c>
      <c r="Y32">
        <v>4.4000000000000004</v>
      </c>
      <c r="AA32">
        <v>247.33</v>
      </c>
      <c r="AB32">
        <v>0</v>
      </c>
      <c r="AC32">
        <v>0</v>
      </c>
      <c r="AD32">
        <v>0</v>
      </c>
      <c r="AE32">
        <v>72.319999999999993</v>
      </c>
      <c r="AF32">
        <v>0</v>
      </c>
      <c r="AG32">
        <v>0</v>
      </c>
      <c r="AH32">
        <v>0</v>
      </c>
      <c r="AI32">
        <v>3.42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5</v>
      </c>
      <c r="AT32">
        <v>4.4000000000000004</v>
      </c>
      <c r="AU32" t="s">
        <v>5</v>
      </c>
      <c r="AV32">
        <v>0</v>
      </c>
      <c r="AW32">
        <v>2</v>
      </c>
      <c r="AX32">
        <v>45348601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10.56</v>
      </c>
      <c r="CY32">
        <f>AA32</f>
        <v>247.33</v>
      </c>
      <c r="CZ32">
        <f>AE32</f>
        <v>72.319999999999993</v>
      </c>
      <c r="DA32">
        <f>AI32</f>
        <v>3.42</v>
      </c>
      <c r="DB32">
        <v>0</v>
      </c>
    </row>
    <row r="33" spans="1:106" x14ac:dyDescent="0.35">
      <c r="A33">
        <f>ROW(Source!A33)</f>
        <v>33</v>
      </c>
      <c r="B33">
        <v>45348361</v>
      </c>
      <c r="C33">
        <v>45348596</v>
      </c>
      <c r="D33">
        <v>36805524</v>
      </c>
      <c r="E33">
        <v>1</v>
      </c>
      <c r="F33">
        <v>1</v>
      </c>
      <c r="G33">
        <v>1</v>
      </c>
      <c r="H33">
        <v>3</v>
      </c>
      <c r="I33" t="s">
        <v>244</v>
      </c>
      <c r="J33" t="s">
        <v>245</v>
      </c>
      <c r="K33" t="s">
        <v>246</v>
      </c>
      <c r="L33">
        <v>1346</v>
      </c>
      <c r="N33">
        <v>1009</v>
      </c>
      <c r="O33" t="s">
        <v>52</v>
      </c>
      <c r="P33" t="s">
        <v>52</v>
      </c>
      <c r="Q33">
        <v>1</v>
      </c>
      <c r="W33">
        <v>0</v>
      </c>
      <c r="X33">
        <v>813963326</v>
      </c>
      <c r="Y33">
        <v>0.15</v>
      </c>
      <c r="AA33">
        <v>45.14</v>
      </c>
      <c r="AB33">
        <v>0</v>
      </c>
      <c r="AC33">
        <v>0</v>
      </c>
      <c r="AD33">
        <v>0</v>
      </c>
      <c r="AE33">
        <v>1.82</v>
      </c>
      <c r="AF33">
        <v>0</v>
      </c>
      <c r="AG33">
        <v>0</v>
      </c>
      <c r="AH33">
        <v>0</v>
      </c>
      <c r="AI33">
        <v>24.8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5</v>
      </c>
      <c r="AT33">
        <v>0.15</v>
      </c>
      <c r="AU33" t="s">
        <v>5</v>
      </c>
      <c r="AV33">
        <v>0</v>
      </c>
      <c r="AW33">
        <v>2</v>
      </c>
      <c r="AX33">
        <v>45348602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Y33*Source!I33</f>
        <v>0.36</v>
      </c>
      <c r="CY33">
        <f>AA33</f>
        <v>45.14</v>
      </c>
      <c r="CZ33">
        <f>AE33</f>
        <v>1.82</v>
      </c>
      <c r="DA33">
        <f>AI33</f>
        <v>24.8</v>
      </c>
      <c r="DB33">
        <v>0</v>
      </c>
    </row>
    <row r="34" spans="1:106" x14ac:dyDescent="0.35">
      <c r="A34">
        <f>ROW(Source!A33)</f>
        <v>33</v>
      </c>
      <c r="B34">
        <v>45348361</v>
      </c>
      <c r="C34">
        <v>45348596</v>
      </c>
      <c r="D34">
        <v>36839214</v>
      </c>
      <c r="E34">
        <v>1</v>
      </c>
      <c r="F34">
        <v>1</v>
      </c>
      <c r="G34">
        <v>1</v>
      </c>
      <c r="H34">
        <v>3</v>
      </c>
      <c r="I34" t="s">
        <v>269</v>
      </c>
      <c r="J34" t="s">
        <v>270</v>
      </c>
      <c r="K34" t="s">
        <v>271</v>
      </c>
      <c r="L34">
        <v>1348</v>
      </c>
      <c r="N34">
        <v>1009</v>
      </c>
      <c r="O34" t="s">
        <v>34</v>
      </c>
      <c r="P34" t="s">
        <v>34</v>
      </c>
      <c r="Q34">
        <v>1000</v>
      </c>
      <c r="W34">
        <v>0</v>
      </c>
      <c r="X34">
        <v>1851784219</v>
      </c>
      <c r="Y34">
        <v>2.9000000000000001E-2</v>
      </c>
      <c r="AA34">
        <v>14260.62</v>
      </c>
      <c r="AB34">
        <v>0</v>
      </c>
      <c r="AC34">
        <v>0</v>
      </c>
      <c r="AD34">
        <v>0</v>
      </c>
      <c r="AE34">
        <v>2898.5</v>
      </c>
      <c r="AF34">
        <v>0</v>
      </c>
      <c r="AG34">
        <v>0</v>
      </c>
      <c r="AH34">
        <v>0</v>
      </c>
      <c r="AI34">
        <v>4.92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5</v>
      </c>
      <c r="AT34">
        <v>2.9000000000000001E-2</v>
      </c>
      <c r="AU34" t="s">
        <v>5</v>
      </c>
      <c r="AV34">
        <v>0</v>
      </c>
      <c r="AW34">
        <v>2</v>
      </c>
      <c r="AX34">
        <v>45348603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Y34*Source!I33</f>
        <v>6.9599999999999995E-2</v>
      </c>
      <c r="CY34">
        <f>AA34</f>
        <v>14260.62</v>
      </c>
      <c r="CZ34">
        <f>AE34</f>
        <v>2898.5</v>
      </c>
      <c r="DA34">
        <f>AI34</f>
        <v>4.92</v>
      </c>
      <c r="DB34">
        <v>0</v>
      </c>
    </row>
    <row r="35" spans="1:106" x14ac:dyDescent="0.35">
      <c r="A35">
        <f>ROW(Source!A34)</f>
        <v>34</v>
      </c>
      <c r="B35">
        <v>45348361</v>
      </c>
      <c r="C35">
        <v>45348611</v>
      </c>
      <c r="D35">
        <v>37069580</v>
      </c>
      <c r="E35">
        <v>1</v>
      </c>
      <c r="F35">
        <v>1</v>
      </c>
      <c r="G35">
        <v>1</v>
      </c>
      <c r="H35">
        <v>1</v>
      </c>
      <c r="I35" t="s">
        <v>225</v>
      </c>
      <c r="J35" t="s">
        <v>5</v>
      </c>
      <c r="K35" t="s">
        <v>226</v>
      </c>
      <c r="L35">
        <v>1191</v>
      </c>
      <c r="N35">
        <v>1013</v>
      </c>
      <c r="O35" t="s">
        <v>227</v>
      </c>
      <c r="P35" t="s">
        <v>227</v>
      </c>
      <c r="Q35">
        <v>1</v>
      </c>
      <c r="W35">
        <v>0</v>
      </c>
      <c r="X35">
        <v>1010519658</v>
      </c>
      <c r="Y35">
        <v>28.07</v>
      </c>
      <c r="AA35">
        <v>0</v>
      </c>
      <c r="AB35">
        <v>0</v>
      </c>
      <c r="AC35">
        <v>0</v>
      </c>
      <c r="AD35">
        <v>8.64</v>
      </c>
      <c r="AE35">
        <v>0</v>
      </c>
      <c r="AF35">
        <v>0</v>
      </c>
      <c r="AG35">
        <v>0</v>
      </c>
      <c r="AH35">
        <v>8.64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5</v>
      </c>
      <c r="AT35">
        <v>28.07</v>
      </c>
      <c r="AU35" t="s">
        <v>5</v>
      </c>
      <c r="AV35">
        <v>1</v>
      </c>
      <c r="AW35">
        <v>2</v>
      </c>
      <c r="AX35">
        <v>45348612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1085.7475999999999</v>
      </c>
      <c r="CY35">
        <f>AD35</f>
        <v>8.64</v>
      </c>
      <c r="CZ35">
        <f>AH35</f>
        <v>8.64</v>
      </c>
      <c r="DA35">
        <f>AL35</f>
        <v>1</v>
      </c>
      <c r="DB35">
        <v>0</v>
      </c>
    </row>
    <row r="36" spans="1:106" x14ac:dyDescent="0.35">
      <c r="A36">
        <f>ROW(Source!A34)</f>
        <v>34</v>
      </c>
      <c r="B36">
        <v>45348361</v>
      </c>
      <c r="C36">
        <v>45348611</v>
      </c>
      <c r="D36">
        <v>37064876</v>
      </c>
      <c r="E36">
        <v>1</v>
      </c>
      <c r="F36">
        <v>1</v>
      </c>
      <c r="G36">
        <v>1</v>
      </c>
      <c r="H36">
        <v>1</v>
      </c>
      <c r="I36" t="s">
        <v>228</v>
      </c>
      <c r="J36" t="s">
        <v>5</v>
      </c>
      <c r="K36" t="s">
        <v>229</v>
      </c>
      <c r="L36">
        <v>1191</v>
      </c>
      <c r="N36">
        <v>1013</v>
      </c>
      <c r="O36" t="s">
        <v>227</v>
      </c>
      <c r="P36" t="s">
        <v>227</v>
      </c>
      <c r="Q36">
        <v>1</v>
      </c>
      <c r="W36">
        <v>0</v>
      </c>
      <c r="X36">
        <v>-1417349443</v>
      </c>
      <c r="Y36">
        <v>0.1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5</v>
      </c>
      <c r="AT36">
        <v>0.1</v>
      </c>
      <c r="AU36" t="s">
        <v>5</v>
      </c>
      <c r="AV36">
        <v>2</v>
      </c>
      <c r="AW36">
        <v>2</v>
      </c>
      <c r="AX36">
        <v>45348613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3.8680000000000003</v>
      </c>
      <c r="CY36">
        <f>AD36</f>
        <v>0</v>
      </c>
      <c r="CZ36">
        <f>AH36</f>
        <v>0</v>
      </c>
      <c r="DA36">
        <f>AL36</f>
        <v>1</v>
      </c>
      <c r="DB36">
        <v>0</v>
      </c>
    </row>
    <row r="37" spans="1:106" x14ac:dyDescent="0.35">
      <c r="A37">
        <f>ROW(Source!A34)</f>
        <v>34</v>
      </c>
      <c r="B37">
        <v>45348361</v>
      </c>
      <c r="C37">
        <v>45348611</v>
      </c>
      <c r="D37">
        <v>36882452</v>
      </c>
      <c r="E37">
        <v>1</v>
      </c>
      <c r="F37">
        <v>1</v>
      </c>
      <c r="G37">
        <v>1</v>
      </c>
      <c r="H37">
        <v>2</v>
      </c>
      <c r="I37" t="s">
        <v>241</v>
      </c>
      <c r="J37" t="s">
        <v>242</v>
      </c>
      <c r="K37" t="s">
        <v>243</v>
      </c>
      <c r="L37">
        <v>1368</v>
      </c>
      <c r="N37">
        <v>1011</v>
      </c>
      <c r="O37" t="s">
        <v>233</v>
      </c>
      <c r="P37" t="s">
        <v>233</v>
      </c>
      <c r="Q37">
        <v>1</v>
      </c>
      <c r="W37">
        <v>0</v>
      </c>
      <c r="X37">
        <v>1188625873</v>
      </c>
      <c r="Y37">
        <v>0.1</v>
      </c>
      <c r="AA37">
        <v>0</v>
      </c>
      <c r="AB37">
        <v>415.76</v>
      </c>
      <c r="AC37">
        <v>374.49</v>
      </c>
      <c r="AD37">
        <v>0</v>
      </c>
      <c r="AE37">
        <v>0</v>
      </c>
      <c r="AF37">
        <v>31.26</v>
      </c>
      <c r="AG37">
        <v>13.5</v>
      </c>
      <c r="AH37">
        <v>0</v>
      </c>
      <c r="AI37">
        <v>1</v>
      </c>
      <c r="AJ37">
        <v>13.3</v>
      </c>
      <c r="AK37">
        <v>27.74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5</v>
      </c>
      <c r="AT37">
        <v>0.1</v>
      </c>
      <c r="AU37" t="s">
        <v>5</v>
      </c>
      <c r="AV37">
        <v>0</v>
      </c>
      <c r="AW37">
        <v>2</v>
      </c>
      <c r="AX37">
        <v>45348614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3.8680000000000003</v>
      </c>
      <c r="CY37">
        <f>AB37</f>
        <v>415.76</v>
      </c>
      <c r="CZ37">
        <f>AF37</f>
        <v>31.26</v>
      </c>
      <c r="DA37">
        <f>AJ37</f>
        <v>13.3</v>
      </c>
      <c r="DB37">
        <v>0</v>
      </c>
    </row>
    <row r="38" spans="1:106" x14ac:dyDescent="0.35">
      <c r="A38">
        <f>ROW(Source!A34)</f>
        <v>34</v>
      </c>
      <c r="B38">
        <v>45348361</v>
      </c>
      <c r="C38">
        <v>45348611</v>
      </c>
      <c r="D38">
        <v>36801792</v>
      </c>
      <c r="E38">
        <v>1</v>
      </c>
      <c r="F38">
        <v>1</v>
      </c>
      <c r="G38">
        <v>1</v>
      </c>
      <c r="H38">
        <v>3</v>
      </c>
      <c r="I38" t="s">
        <v>272</v>
      </c>
      <c r="J38" t="s">
        <v>273</v>
      </c>
      <c r="K38" t="s">
        <v>274</v>
      </c>
      <c r="L38">
        <v>1339</v>
      </c>
      <c r="N38">
        <v>1007</v>
      </c>
      <c r="O38" t="s">
        <v>29</v>
      </c>
      <c r="P38" t="s">
        <v>29</v>
      </c>
      <c r="Q38">
        <v>1</v>
      </c>
      <c r="W38">
        <v>0</v>
      </c>
      <c r="X38">
        <v>-1660354250</v>
      </c>
      <c r="Y38">
        <v>0.01</v>
      </c>
      <c r="AA38">
        <v>25.45</v>
      </c>
      <c r="AB38">
        <v>0</v>
      </c>
      <c r="AC38">
        <v>0</v>
      </c>
      <c r="AD38">
        <v>0</v>
      </c>
      <c r="AE38">
        <v>2.44</v>
      </c>
      <c r="AF38">
        <v>0</v>
      </c>
      <c r="AG38">
        <v>0</v>
      </c>
      <c r="AH38">
        <v>0</v>
      </c>
      <c r="AI38">
        <v>10.43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5</v>
      </c>
      <c r="AT38">
        <v>0.01</v>
      </c>
      <c r="AU38" t="s">
        <v>5</v>
      </c>
      <c r="AV38">
        <v>0</v>
      </c>
      <c r="AW38">
        <v>2</v>
      </c>
      <c r="AX38">
        <v>45348615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0.38680000000000003</v>
      </c>
      <c r="CY38">
        <f>AA38</f>
        <v>25.45</v>
      </c>
      <c r="CZ38">
        <f>AE38</f>
        <v>2.44</v>
      </c>
      <c r="DA38">
        <f>AI38</f>
        <v>10.43</v>
      </c>
      <c r="DB38">
        <v>0</v>
      </c>
    </row>
    <row r="39" spans="1:106" x14ac:dyDescent="0.35">
      <c r="A39">
        <f>ROW(Source!A34)</f>
        <v>34</v>
      </c>
      <c r="B39">
        <v>45348361</v>
      </c>
      <c r="C39">
        <v>45348611</v>
      </c>
      <c r="D39">
        <v>36807381</v>
      </c>
      <c r="E39">
        <v>1</v>
      </c>
      <c r="F39">
        <v>1</v>
      </c>
      <c r="G39">
        <v>1</v>
      </c>
      <c r="H39">
        <v>3</v>
      </c>
      <c r="I39" t="s">
        <v>258</v>
      </c>
      <c r="J39" t="s">
        <v>259</v>
      </c>
      <c r="K39" t="s">
        <v>260</v>
      </c>
      <c r="L39">
        <v>1339</v>
      </c>
      <c r="N39">
        <v>1007</v>
      </c>
      <c r="O39" t="s">
        <v>29</v>
      </c>
      <c r="P39" t="s">
        <v>29</v>
      </c>
      <c r="Q39">
        <v>1</v>
      </c>
      <c r="W39">
        <v>0</v>
      </c>
      <c r="X39">
        <v>-1001479081</v>
      </c>
      <c r="Y39">
        <v>3.4000000000000002E-2</v>
      </c>
      <c r="AA39">
        <v>3102.28</v>
      </c>
      <c r="AB39">
        <v>0</v>
      </c>
      <c r="AC39">
        <v>0</v>
      </c>
      <c r="AD39">
        <v>0</v>
      </c>
      <c r="AE39">
        <v>517.91</v>
      </c>
      <c r="AF39">
        <v>0</v>
      </c>
      <c r="AG39">
        <v>0</v>
      </c>
      <c r="AH39">
        <v>0</v>
      </c>
      <c r="AI39">
        <v>5.99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5</v>
      </c>
      <c r="AT39">
        <v>3.4000000000000002E-2</v>
      </c>
      <c r="AU39" t="s">
        <v>5</v>
      </c>
      <c r="AV39">
        <v>0</v>
      </c>
      <c r="AW39">
        <v>2</v>
      </c>
      <c r="AX39">
        <v>45348616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1.3151200000000001</v>
      </c>
      <c r="CY39">
        <f>AA39</f>
        <v>3102.28</v>
      </c>
      <c r="CZ39">
        <f>AE39</f>
        <v>517.91</v>
      </c>
      <c r="DA39">
        <f>AI39</f>
        <v>5.99</v>
      </c>
      <c r="DB39">
        <v>0</v>
      </c>
    </row>
    <row r="40" spans="1:106" x14ac:dyDescent="0.35">
      <c r="A40">
        <f>ROW(Source!A35)</f>
        <v>35</v>
      </c>
      <c r="B40">
        <v>45348361</v>
      </c>
      <c r="C40">
        <v>45348617</v>
      </c>
      <c r="D40">
        <v>37071037</v>
      </c>
      <c r="E40">
        <v>1</v>
      </c>
      <c r="F40">
        <v>1</v>
      </c>
      <c r="G40">
        <v>1</v>
      </c>
      <c r="H40">
        <v>1</v>
      </c>
      <c r="I40" t="s">
        <v>239</v>
      </c>
      <c r="J40" t="s">
        <v>5</v>
      </c>
      <c r="K40" t="s">
        <v>240</v>
      </c>
      <c r="L40">
        <v>1191</v>
      </c>
      <c r="N40">
        <v>1013</v>
      </c>
      <c r="O40" t="s">
        <v>227</v>
      </c>
      <c r="P40" t="s">
        <v>227</v>
      </c>
      <c r="Q40">
        <v>1</v>
      </c>
      <c r="W40">
        <v>0</v>
      </c>
      <c r="X40">
        <v>1069510174</v>
      </c>
      <c r="Y40">
        <v>18.767999999999997</v>
      </c>
      <c r="AA40">
        <v>0</v>
      </c>
      <c r="AB40">
        <v>0</v>
      </c>
      <c r="AC40">
        <v>0</v>
      </c>
      <c r="AD40">
        <v>9.6199999999999992</v>
      </c>
      <c r="AE40">
        <v>0</v>
      </c>
      <c r="AF40">
        <v>0</v>
      </c>
      <c r="AG40">
        <v>0</v>
      </c>
      <c r="AH40">
        <v>9.6199999999999992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5</v>
      </c>
      <c r="AT40">
        <v>16.32</v>
      </c>
      <c r="AU40" t="s">
        <v>18</v>
      </c>
      <c r="AV40">
        <v>1</v>
      </c>
      <c r="AW40">
        <v>2</v>
      </c>
      <c r="AX40">
        <v>45348624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725.94623999999988</v>
      </c>
      <c r="CY40">
        <f>AD40</f>
        <v>9.6199999999999992</v>
      </c>
      <c r="CZ40">
        <f>AH40</f>
        <v>9.6199999999999992</v>
      </c>
      <c r="DA40">
        <f>AL40</f>
        <v>1</v>
      </c>
      <c r="DB40">
        <v>0</v>
      </c>
    </row>
    <row r="41" spans="1:106" x14ac:dyDescent="0.35">
      <c r="A41">
        <f>ROW(Source!A35)</f>
        <v>35</v>
      </c>
      <c r="B41">
        <v>45348361</v>
      </c>
      <c r="C41">
        <v>45348617</v>
      </c>
      <c r="D41">
        <v>37064876</v>
      </c>
      <c r="E41">
        <v>1</v>
      </c>
      <c r="F41">
        <v>1</v>
      </c>
      <c r="G41">
        <v>1</v>
      </c>
      <c r="H41">
        <v>1</v>
      </c>
      <c r="I41" t="s">
        <v>228</v>
      </c>
      <c r="J41" t="s">
        <v>5</v>
      </c>
      <c r="K41" t="s">
        <v>229</v>
      </c>
      <c r="L41">
        <v>1191</v>
      </c>
      <c r="N41">
        <v>1013</v>
      </c>
      <c r="O41" t="s">
        <v>227</v>
      </c>
      <c r="P41" t="s">
        <v>227</v>
      </c>
      <c r="Q41">
        <v>1</v>
      </c>
      <c r="W41">
        <v>0</v>
      </c>
      <c r="X41">
        <v>-1417349443</v>
      </c>
      <c r="Y41">
        <v>0.03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5</v>
      </c>
      <c r="AT41">
        <v>0.03</v>
      </c>
      <c r="AU41" t="s">
        <v>5</v>
      </c>
      <c r="AV41">
        <v>2</v>
      </c>
      <c r="AW41">
        <v>2</v>
      </c>
      <c r="AX41">
        <v>45348625</v>
      </c>
      <c r="AY41">
        <v>1</v>
      </c>
      <c r="AZ41">
        <v>2048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1.1603999999999999</v>
      </c>
      <c r="CY41">
        <f>AD41</f>
        <v>0</v>
      </c>
      <c r="CZ41">
        <f>AH41</f>
        <v>0</v>
      </c>
      <c r="DA41">
        <f>AL41</f>
        <v>1</v>
      </c>
      <c r="DB41">
        <v>0</v>
      </c>
    </row>
    <row r="42" spans="1:106" x14ac:dyDescent="0.35">
      <c r="A42">
        <f>ROW(Source!A35)</f>
        <v>35</v>
      </c>
      <c r="B42">
        <v>45348361</v>
      </c>
      <c r="C42">
        <v>45348617</v>
      </c>
      <c r="D42">
        <v>36882452</v>
      </c>
      <c r="E42">
        <v>1</v>
      </c>
      <c r="F42">
        <v>1</v>
      </c>
      <c r="G42">
        <v>1</v>
      </c>
      <c r="H42">
        <v>2</v>
      </c>
      <c r="I42" t="s">
        <v>241</v>
      </c>
      <c r="J42" t="s">
        <v>242</v>
      </c>
      <c r="K42" t="s">
        <v>243</v>
      </c>
      <c r="L42">
        <v>1368</v>
      </c>
      <c r="N42">
        <v>1011</v>
      </c>
      <c r="O42" t="s">
        <v>233</v>
      </c>
      <c r="P42" t="s">
        <v>233</v>
      </c>
      <c r="Q42">
        <v>1</v>
      </c>
      <c r="W42">
        <v>0</v>
      </c>
      <c r="X42">
        <v>1188625873</v>
      </c>
      <c r="Y42">
        <v>1.2500000000000001E-2</v>
      </c>
      <c r="AA42">
        <v>0</v>
      </c>
      <c r="AB42">
        <v>415.76</v>
      </c>
      <c r="AC42">
        <v>374.49</v>
      </c>
      <c r="AD42">
        <v>0</v>
      </c>
      <c r="AE42">
        <v>0</v>
      </c>
      <c r="AF42">
        <v>31.26</v>
      </c>
      <c r="AG42">
        <v>13.5</v>
      </c>
      <c r="AH42">
        <v>0</v>
      </c>
      <c r="AI42">
        <v>1</v>
      </c>
      <c r="AJ42">
        <v>13.3</v>
      </c>
      <c r="AK42">
        <v>27.74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5</v>
      </c>
      <c r="AT42">
        <v>0.01</v>
      </c>
      <c r="AU42" t="s">
        <v>17</v>
      </c>
      <c r="AV42">
        <v>0</v>
      </c>
      <c r="AW42">
        <v>2</v>
      </c>
      <c r="AX42">
        <v>45348626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0.48350000000000004</v>
      </c>
      <c r="CY42">
        <f>AB42</f>
        <v>415.76</v>
      </c>
      <c r="CZ42">
        <f>AF42</f>
        <v>31.26</v>
      </c>
      <c r="DA42">
        <f>AJ42</f>
        <v>13.3</v>
      </c>
      <c r="DB42">
        <v>0</v>
      </c>
    </row>
    <row r="43" spans="1:106" x14ac:dyDescent="0.35">
      <c r="A43">
        <f>ROW(Source!A35)</f>
        <v>35</v>
      </c>
      <c r="B43">
        <v>45348361</v>
      </c>
      <c r="C43">
        <v>45348617</v>
      </c>
      <c r="D43">
        <v>36883554</v>
      </c>
      <c r="E43">
        <v>1</v>
      </c>
      <c r="F43">
        <v>1</v>
      </c>
      <c r="G43">
        <v>1</v>
      </c>
      <c r="H43">
        <v>2</v>
      </c>
      <c r="I43" t="s">
        <v>230</v>
      </c>
      <c r="J43" t="s">
        <v>231</v>
      </c>
      <c r="K43" t="s">
        <v>232</v>
      </c>
      <c r="L43">
        <v>1368</v>
      </c>
      <c r="N43">
        <v>1011</v>
      </c>
      <c r="O43" t="s">
        <v>233</v>
      </c>
      <c r="P43" t="s">
        <v>233</v>
      </c>
      <c r="Q43">
        <v>1</v>
      </c>
      <c r="W43">
        <v>0</v>
      </c>
      <c r="X43">
        <v>1372534845</v>
      </c>
      <c r="Y43">
        <v>2.5000000000000001E-2</v>
      </c>
      <c r="AA43">
        <v>0</v>
      </c>
      <c r="AB43">
        <v>749.09</v>
      </c>
      <c r="AC43">
        <v>321.77999999999997</v>
      </c>
      <c r="AD43">
        <v>0</v>
      </c>
      <c r="AE43">
        <v>0</v>
      </c>
      <c r="AF43">
        <v>65.709999999999994</v>
      </c>
      <c r="AG43">
        <v>11.6</v>
      </c>
      <c r="AH43">
        <v>0</v>
      </c>
      <c r="AI43">
        <v>1</v>
      </c>
      <c r="AJ43">
        <v>11.4</v>
      </c>
      <c r="AK43">
        <v>27.74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5</v>
      </c>
      <c r="AT43">
        <v>0.02</v>
      </c>
      <c r="AU43" t="s">
        <v>17</v>
      </c>
      <c r="AV43">
        <v>0</v>
      </c>
      <c r="AW43">
        <v>2</v>
      </c>
      <c r="AX43">
        <v>45348627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0.96700000000000008</v>
      </c>
      <c r="CY43">
        <f>AB43</f>
        <v>749.09</v>
      </c>
      <c r="CZ43">
        <f>AF43</f>
        <v>65.709999999999994</v>
      </c>
      <c r="DA43">
        <f>AJ43</f>
        <v>11.4</v>
      </c>
      <c r="DB43">
        <v>0</v>
      </c>
    </row>
    <row r="44" spans="1:106" x14ac:dyDescent="0.35">
      <c r="A44">
        <f>ROW(Source!A35)</f>
        <v>35</v>
      </c>
      <c r="B44">
        <v>45348361</v>
      </c>
      <c r="C44">
        <v>45348617</v>
      </c>
      <c r="D44">
        <v>36805524</v>
      </c>
      <c r="E44">
        <v>1</v>
      </c>
      <c r="F44">
        <v>1</v>
      </c>
      <c r="G44">
        <v>1</v>
      </c>
      <c r="H44">
        <v>3</v>
      </c>
      <c r="I44" t="s">
        <v>244</v>
      </c>
      <c r="J44" t="s">
        <v>245</v>
      </c>
      <c r="K44" t="s">
        <v>246</v>
      </c>
      <c r="L44">
        <v>1346</v>
      </c>
      <c r="N44">
        <v>1009</v>
      </c>
      <c r="O44" t="s">
        <v>52</v>
      </c>
      <c r="P44" t="s">
        <v>52</v>
      </c>
      <c r="Q44">
        <v>1</v>
      </c>
      <c r="W44">
        <v>0</v>
      </c>
      <c r="X44">
        <v>813963326</v>
      </c>
      <c r="Y44">
        <v>0.2</v>
      </c>
      <c r="AA44">
        <v>45.14</v>
      </c>
      <c r="AB44">
        <v>0</v>
      </c>
      <c r="AC44">
        <v>0</v>
      </c>
      <c r="AD44">
        <v>0</v>
      </c>
      <c r="AE44">
        <v>1.82</v>
      </c>
      <c r="AF44">
        <v>0</v>
      </c>
      <c r="AG44">
        <v>0</v>
      </c>
      <c r="AH44">
        <v>0</v>
      </c>
      <c r="AI44">
        <v>24.8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5</v>
      </c>
      <c r="AT44">
        <v>0.2</v>
      </c>
      <c r="AU44" t="s">
        <v>5</v>
      </c>
      <c r="AV44">
        <v>0</v>
      </c>
      <c r="AW44">
        <v>2</v>
      </c>
      <c r="AX44">
        <v>45348628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7.7360000000000007</v>
      </c>
      <c r="CY44">
        <f>AA44</f>
        <v>45.14</v>
      </c>
      <c r="CZ44">
        <f>AE44</f>
        <v>1.82</v>
      </c>
      <c r="DA44">
        <f>AI44</f>
        <v>24.8</v>
      </c>
      <c r="DB44">
        <v>0</v>
      </c>
    </row>
    <row r="45" spans="1:106" x14ac:dyDescent="0.35">
      <c r="A45">
        <f>ROW(Source!A35)</f>
        <v>35</v>
      </c>
      <c r="B45">
        <v>45348361</v>
      </c>
      <c r="C45">
        <v>45348617</v>
      </c>
      <c r="D45">
        <v>36837698</v>
      </c>
      <c r="E45">
        <v>1</v>
      </c>
      <c r="F45">
        <v>1</v>
      </c>
      <c r="G45">
        <v>1</v>
      </c>
      <c r="H45">
        <v>3</v>
      </c>
      <c r="I45" t="s">
        <v>50</v>
      </c>
      <c r="J45" t="s">
        <v>53</v>
      </c>
      <c r="K45" t="s">
        <v>51</v>
      </c>
      <c r="L45">
        <v>1346</v>
      </c>
      <c r="N45">
        <v>1009</v>
      </c>
      <c r="O45" t="s">
        <v>52</v>
      </c>
      <c r="P45" t="s">
        <v>52</v>
      </c>
      <c r="Q45">
        <v>1</v>
      </c>
      <c r="W45">
        <v>0</v>
      </c>
      <c r="X45">
        <v>1453462043</v>
      </c>
      <c r="Y45">
        <v>20</v>
      </c>
      <c r="AA45">
        <v>106.99</v>
      </c>
      <c r="AB45">
        <v>0</v>
      </c>
      <c r="AC45">
        <v>0</v>
      </c>
      <c r="AD45">
        <v>0</v>
      </c>
      <c r="AE45">
        <v>15.09</v>
      </c>
      <c r="AF45">
        <v>0</v>
      </c>
      <c r="AG45">
        <v>0</v>
      </c>
      <c r="AH45">
        <v>0</v>
      </c>
      <c r="AI45">
        <v>7.09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5</v>
      </c>
      <c r="AT45">
        <v>20</v>
      </c>
      <c r="AU45" t="s">
        <v>5</v>
      </c>
      <c r="AV45">
        <v>0</v>
      </c>
      <c r="AW45">
        <v>1</v>
      </c>
      <c r="AX45">
        <v>-1</v>
      </c>
      <c r="AY45">
        <v>0</v>
      </c>
      <c r="AZ45">
        <v>0</v>
      </c>
      <c r="BA45" t="s">
        <v>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773.6</v>
      </c>
      <c r="CY45">
        <f>AA45</f>
        <v>106.99</v>
      </c>
      <c r="CZ45">
        <f>AE45</f>
        <v>15.09</v>
      </c>
      <c r="DA45">
        <f>AI45</f>
        <v>7.09</v>
      </c>
      <c r="DB45">
        <v>0</v>
      </c>
    </row>
    <row r="46" spans="1:106" x14ac:dyDescent="0.35">
      <c r="A46">
        <f>ROW(Source!A37)</f>
        <v>37</v>
      </c>
      <c r="B46">
        <v>45348361</v>
      </c>
      <c r="C46">
        <v>45348657</v>
      </c>
      <c r="D46">
        <v>37070090</v>
      </c>
      <c r="E46">
        <v>1</v>
      </c>
      <c r="F46">
        <v>1</v>
      </c>
      <c r="G46">
        <v>1</v>
      </c>
      <c r="H46">
        <v>1</v>
      </c>
      <c r="I46" t="s">
        <v>275</v>
      </c>
      <c r="J46" t="s">
        <v>5</v>
      </c>
      <c r="K46" t="s">
        <v>276</v>
      </c>
      <c r="L46">
        <v>1191</v>
      </c>
      <c r="N46">
        <v>1013</v>
      </c>
      <c r="O46" t="s">
        <v>227</v>
      </c>
      <c r="P46" t="s">
        <v>227</v>
      </c>
      <c r="Q46">
        <v>1</v>
      </c>
      <c r="W46">
        <v>0</v>
      </c>
      <c r="X46">
        <v>-814890593</v>
      </c>
      <c r="Y46">
        <v>49.334999999999994</v>
      </c>
      <c r="AA46">
        <v>0</v>
      </c>
      <c r="AB46">
        <v>0</v>
      </c>
      <c r="AC46">
        <v>0</v>
      </c>
      <c r="AD46">
        <v>8.9700000000000006</v>
      </c>
      <c r="AE46">
        <v>0</v>
      </c>
      <c r="AF46">
        <v>0</v>
      </c>
      <c r="AG46">
        <v>0</v>
      </c>
      <c r="AH46">
        <v>8.9700000000000006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5</v>
      </c>
      <c r="AT46">
        <v>42.9</v>
      </c>
      <c r="AU46" t="s">
        <v>18</v>
      </c>
      <c r="AV46">
        <v>1</v>
      </c>
      <c r="AW46">
        <v>2</v>
      </c>
      <c r="AX46">
        <v>45348658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Y46*Source!I37</f>
        <v>0</v>
      </c>
      <c r="CY46">
        <f>AD46</f>
        <v>8.9700000000000006</v>
      </c>
      <c r="CZ46">
        <f>AH46</f>
        <v>8.9700000000000006</v>
      </c>
      <c r="DA46">
        <f>AL46</f>
        <v>1</v>
      </c>
      <c r="DB46">
        <v>0</v>
      </c>
    </row>
    <row r="47" spans="1:106" x14ac:dyDescent="0.35">
      <c r="A47">
        <f>ROW(Source!A37)</f>
        <v>37</v>
      </c>
      <c r="B47">
        <v>45348361</v>
      </c>
      <c r="C47">
        <v>45348657</v>
      </c>
      <c r="D47">
        <v>37064876</v>
      </c>
      <c r="E47">
        <v>1</v>
      </c>
      <c r="F47">
        <v>1</v>
      </c>
      <c r="G47">
        <v>1</v>
      </c>
      <c r="H47">
        <v>1</v>
      </c>
      <c r="I47" t="s">
        <v>228</v>
      </c>
      <c r="J47" t="s">
        <v>5</v>
      </c>
      <c r="K47" t="s">
        <v>229</v>
      </c>
      <c r="L47">
        <v>1191</v>
      </c>
      <c r="N47">
        <v>1013</v>
      </c>
      <c r="O47" t="s">
        <v>227</v>
      </c>
      <c r="P47" t="s">
        <v>227</v>
      </c>
      <c r="Q47">
        <v>1</v>
      </c>
      <c r="W47">
        <v>0</v>
      </c>
      <c r="X47">
        <v>-1417349443</v>
      </c>
      <c r="Y47">
        <v>0.17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5</v>
      </c>
      <c r="AT47">
        <v>0.17</v>
      </c>
      <c r="AU47" t="s">
        <v>5</v>
      </c>
      <c r="AV47">
        <v>2</v>
      </c>
      <c r="AW47">
        <v>2</v>
      </c>
      <c r="AX47">
        <v>45348659</v>
      </c>
      <c r="AY47">
        <v>1</v>
      </c>
      <c r="AZ47">
        <v>2048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0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35">
      <c r="A48">
        <f>ROW(Source!A37)</f>
        <v>37</v>
      </c>
      <c r="B48">
        <v>45348361</v>
      </c>
      <c r="C48">
        <v>45348657</v>
      </c>
      <c r="D48">
        <v>36882452</v>
      </c>
      <c r="E48">
        <v>1</v>
      </c>
      <c r="F48">
        <v>1</v>
      </c>
      <c r="G48">
        <v>1</v>
      </c>
      <c r="H48">
        <v>2</v>
      </c>
      <c r="I48" t="s">
        <v>241</v>
      </c>
      <c r="J48" t="s">
        <v>242</v>
      </c>
      <c r="K48" t="s">
        <v>243</v>
      </c>
      <c r="L48">
        <v>1368</v>
      </c>
      <c r="N48">
        <v>1011</v>
      </c>
      <c r="O48" t="s">
        <v>233</v>
      </c>
      <c r="P48" t="s">
        <v>233</v>
      </c>
      <c r="Q48">
        <v>1</v>
      </c>
      <c r="W48">
        <v>0</v>
      </c>
      <c r="X48">
        <v>1188625873</v>
      </c>
      <c r="Y48">
        <v>2.5000000000000001E-2</v>
      </c>
      <c r="AA48">
        <v>0</v>
      </c>
      <c r="AB48">
        <v>415.76</v>
      </c>
      <c r="AC48">
        <v>374.49</v>
      </c>
      <c r="AD48">
        <v>0</v>
      </c>
      <c r="AE48">
        <v>0</v>
      </c>
      <c r="AF48">
        <v>31.26</v>
      </c>
      <c r="AG48">
        <v>13.5</v>
      </c>
      <c r="AH48">
        <v>0</v>
      </c>
      <c r="AI48">
        <v>1</v>
      </c>
      <c r="AJ48">
        <v>13.3</v>
      </c>
      <c r="AK48">
        <v>27.74</v>
      </c>
      <c r="AL48">
        <v>1</v>
      </c>
      <c r="AN48">
        <v>0</v>
      </c>
      <c r="AO48">
        <v>1</v>
      </c>
      <c r="AP48">
        <v>1</v>
      </c>
      <c r="AQ48">
        <v>0</v>
      </c>
      <c r="AR48">
        <v>0</v>
      </c>
      <c r="AS48" t="s">
        <v>5</v>
      </c>
      <c r="AT48">
        <v>0.02</v>
      </c>
      <c r="AU48" t="s">
        <v>17</v>
      </c>
      <c r="AV48">
        <v>0</v>
      </c>
      <c r="AW48">
        <v>2</v>
      </c>
      <c r="AX48">
        <v>45348660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</v>
      </c>
      <c r="CY48">
        <f>AB48</f>
        <v>415.76</v>
      </c>
      <c r="CZ48">
        <f>AF48</f>
        <v>31.26</v>
      </c>
      <c r="DA48">
        <f>AJ48</f>
        <v>13.3</v>
      </c>
      <c r="DB48">
        <v>0</v>
      </c>
    </row>
    <row r="49" spans="1:106" x14ac:dyDescent="0.35">
      <c r="A49">
        <f>ROW(Source!A37)</f>
        <v>37</v>
      </c>
      <c r="B49">
        <v>45348361</v>
      </c>
      <c r="C49">
        <v>45348657</v>
      </c>
      <c r="D49">
        <v>36883554</v>
      </c>
      <c r="E49">
        <v>1</v>
      </c>
      <c r="F49">
        <v>1</v>
      </c>
      <c r="G49">
        <v>1</v>
      </c>
      <c r="H49">
        <v>2</v>
      </c>
      <c r="I49" t="s">
        <v>230</v>
      </c>
      <c r="J49" t="s">
        <v>231</v>
      </c>
      <c r="K49" t="s">
        <v>232</v>
      </c>
      <c r="L49">
        <v>1368</v>
      </c>
      <c r="N49">
        <v>1011</v>
      </c>
      <c r="O49" t="s">
        <v>233</v>
      </c>
      <c r="P49" t="s">
        <v>233</v>
      </c>
      <c r="Q49">
        <v>1</v>
      </c>
      <c r="W49">
        <v>0</v>
      </c>
      <c r="X49">
        <v>1372534845</v>
      </c>
      <c r="Y49">
        <v>0.1875</v>
      </c>
      <c r="AA49">
        <v>0</v>
      </c>
      <c r="AB49">
        <v>749.09</v>
      </c>
      <c r="AC49">
        <v>321.77999999999997</v>
      </c>
      <c r="AD49">
        <v>0</v>
      </c>
      <c r="AE49">
        <v>0</v>
      </c>
      <c r="AF49">
        <v>65.709999999999994</v>
      </c>
      <c r="AG49">
        <v>11.6</v>
      </c>
      <c r="AH49">
        <v>0</v>
      </c>
      <c r="AI49">
        <v>1</v>
      </c>
      <c r="AJ49">
        <v>11.4</v>
      </c>
      <c r="AK49">
        <v>27.74</v>
      </c>
      <c r="AL49">
        <v>1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5</v>
      </c>
      <c r="AT49">
        <v>0.15</v>
      </c>
      <c r="AU49" t="s">
        <v>17</v>
      </c>
      <c r="AV49">
        <v>0</v>
      </c>
      <c r="AW49">
        <v>2</v>
      </c>
      <c r="AX49">
        <v>45348661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</v>
      </c>
      <c r="CY49">
        <f>AB49</f>
        <v>749.09</v>
      </c>
      <c r="CZ49">
        <f>AF49</f>
        <v>65.709999999999994</v>
      </c>
      <c r="DA49">
        <f>AJ49</f>
        <v>11.4</v>
      </c>
      <c r="DB49">
        <v>0</v>
      </c>
    </row>
    <row r="50" spans="1:106" x14ac:dyDescent="0.35">
      <c r="A50">
        <f>ROW(Source!A37)</f>
        <v>37</v>
      </c>
      <c r="B50">
        <v>45348361</v>
      </c>
      <c r="C50">
        <v>45348657</v>
      </c>
      <c r="D50">
        <v>36805188</v>
      </c>
      <c r="E50">
        <v>1</v>
      </c>
      <c r="F50">
        <v>1</v>
      </c>
      <c r="G50">
        <v>1</v>
      </c>
      <c r="H50">
        <v>3</v>
      </c>
      <c r="I50" t="s">
        <v>266</v>
      </c>
      <c r="J50" t="s">
        <v>267</v>
      </c>
      <c r="K50" t="s">
        <v>268</v>
      </c>
      <c r="L50">
        <v>1327</v>
      </c>
      <c r="N50">
        <v>1005</v>
      </c>
      <c r="O50" t="s">
        <v>39</v>
      </c>
      <c r="P50" t="s">
        <v>39</v>
      </c>
      <c r="Q50">
        <v>1</v>
      </c>
      <c r="W50">
        <v>0</v>
      </c>
      <c r="X50">
        <v>-1987926685</v>
      </c>
      <c r="Y50">
        <v>0.84</v>
      </c>
      <c r="AA50">
        <v>247.33</v>
      </c>
      <c r="AB50">
        <v>0</v>
      </c>
      <c r="AC50">
        <v>0</v>
      </c>
      <c r="AD50">
        <v>0</v>
      </c>
      <c r="AE50">
        <v>72.319999999999993</v>
      </c>
      <c r="AF50">
        <v>0</v>
      </c>
      <c r="AG50">
        <v>0</v>
      </c>
      <c r="AH50">
        <v>0</v>
      </c>
      <c r="AI50">
        <v>3.42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5</v>
      </c>
      <c r="AT50">
        <v>0.84</v>
      </c>
      <c r="AU50" t="s">
        <v>5</v>
      </c>
      <c r="AV50">
        <v>0</v>
      </c>
      <c r="AW50">
        <v>2</v>
      </c>
      <c r="AX50">
        <v>45348662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</v>
      </c>
      <c r="CY50">
        <f>AA50</f>
        <v>247.33</v>
      </c>
      <c r="CZ50">
        <f>AE50</f>
        <v>72.319999999999993</v>
      </c>
      <c r="DA50">
        <f>AI50</f>
        <v>3.42</v>
      </c>
      <c r="DB50">
        <v>0</v>
      </c>
    </row>
    <row r="51" spans="1:106" x14ac:dyDescent="0.35">
      <c r="A51">
        <f>ROW(Source!A37)</f>
        <v>37</v>
      </c>
      <c r="B51">
        <v>45348361</v>
      </c>
      <c r="C51">
        <v>45348657</v>
      </c>
      <c r="D51">
        <v>36805524</v>
      </c>
      <c r="E51">
        <v>1</v>
      </c>
      <c r="F51">
        <v>1</v>
      </c>
      <c r="G51">
        <v>1</v>
      </c>
      <c r="H51">
        <v>3</v>
      </c>
      <c r="I51" t="s">
        <v>244</v>
      </c>
      <c r="J51" t="s">
        <v>245</v>
      </c>
      <c r="K51" t="s">
        <v>246</v>
      </c>
      <c r="L51">
        <v>1346</v>
      </c>
      <c r="N51">
        <v>1009</v>
      </c>
      <c r="O51" t="s">
        <v>52</v>
      </c>
      <c r="P51" t="s">
        <v>52</v>
      </c>
      <c r="Q51">
        <v>1</v>
      </c>
      <c r="W51">
        <v>0</v>
      </c>
      <c r="X51">
        <v>813963326</v>
      </c>
      <c r="Y51">
        <v>0.31</v>
      </c>
      <c r="AA51">
        <v>45.14</v>
      </c>
      <c r="AB51">
        <v>0</v>
      </c>
      <c r="AC51">
        <v>0</v>
      </c>
      <c r="AD51">
        <v>0</v>
      </c>
      <c r="AE51">
        <v>1.82</v>
      </c>
      <c r="AF51">
        <v>0</v>
      </c>
      <c r="AG51">
        <v>0</v>
      </c>
      <c r="AH51">
        <v>0</v>
      </c>
      <c r="AI51">
        <v>24.8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5</v>
      </c>
      <c r="AT51">
        <v>0.31</v>
      </c>
      <c r="AU51" t="s">
        <v>5</v>
      </c>
      <c r="AV51">
        <v>0</v>
      </c>
      <c r="AW51">
        <v>2</v>
      </c>
      <c r="AX51">
        <v>45348663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0</v>
      </c>
      <c r="CY51">
        <f>AA51</f>
        <v>45.14</v>
      </c>
      <c r="CZ51">
        <f>AE51</f>
        <v>1.82</v>
      </c>
      <c r="DA51">
        <f>AI51</f>
        <v>24.8</v>
      </c>
      <c r="DB51">
        <v>0</v>
      </c>
    </row>
    <row r="52" spans="1:106" x14ac:dyDescent="0.35">
      <c r="A52">
        <f>ROW(Source!A37)</f>
        <v>37</v>
      </c>
      <c r="B52">
        <v>45348361</v>
      </c>
      <c r="C52">
        <v>45348657</v>
      </c>
      <c r="D52">
        <v>36837796</v>
      </c>
      <c r="E52">
        <v>1</v>
      </c>
      <c r="F52">
        <v>1</v>
      </c>
      <c r="G52">
        <v>1</v>
      </c>
      <c r="H52">
        <v>3</v>
      </c>
      <c r="I52" t="s">
        <v>78</v>
      </c>
      <c r="J52" t="s">
        <v>80</v>
      </c>
      <c r="K52" t="s">
        <v>79</v>
      </c>
      <c r="L52">
        <v>1348</v>
      </c>
      <c r="N52">
        <v>1009</v>
      </c>
      <c r="O52" t="s">
        <v>34</v>
      </c>
      <c r="P52" t="s">
        <v>34</v>
      </c>
      <c r="Q52">
        <v>1000</v>
      </c>
      <c r="W52">
        <v>0</v>
      </c>
      <c r="X52">
        <v>960802034</v>
      </c>
      <c r="Y52">
        <v>6.3E-2</v>
      </c>
      <c r="AA52">
        <v>81394.47</v>
      </c>
      <c r="AB52">
        <v>0</v>
      </c>
      <c r="AC52">
        <v>0</v>
      </c>
      <c r="AD52">
        <v>0</v>
      </c>
      <c r="AE52">
        <v>22484.66</v>
      </c>
      <c r="AF52">
        <v>0</v>
      </c>
      <c r="AG52">
        <v>0</v>
      </c>
      <c r="AH52">
        <v>0</v>
      </c>
      <c r="AI52">
        <v>3.62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5</v>
      </c>
      <c r="AT52">
        <v>6.3E-2</v>
      </c>
      <c r="AU52" t="s">
        <v>5</v>
      </c>
      <c r="AV52">
        <v>0</v>
      </c>
      <c r="AW52">
        <v>1</v>
      </c>
      <c r="AX52">
        <v>-1</v>
      </c>
      <c r="AY52">
        <v>0</v>
      </c>
      <c r="AZ52">
        <v>0</v>
      </c>
      <c r="BA52" t="s">
        <v>5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</v>
      </c>
      <c r="CY52">
        <f>AA52</f>
        <v>81394.47</v>
      </c>
      <c r="CZ52">
        <f>AE52</f>
        <v>22484.66</v>
      </c>
      <c r="DA52">
        <f>AI52</f>
        <v>3.62</v>
      </c>
      <c r="DB52">
        <v>0</v>
      </c>
    </row>
    <row r="53" spans="1:106" x14ac:dyDescent="0.35">
      <c r="A53">
        <f>ROW(Source!A37)</f>
        <v>37</v>
      </c>
      <c r="B53">
        <v>45348361</v>
      </c>
      <c r="C53">
        <v>45348657</v>
      </c>
      <c r="D53">
        <v>36839212</v>
      </c>
      <c r="E53">
        <v>1</v>
      </c>
      <c r="F53">
        <v>1</v>
      </c>
      <c r="G53">
        <v>1</v>
      </c>
      <c r="H53">
        <v>3</v>
      </c>
      <c r="I53" t="s">
        <v>277</v>
      </c>
      <c r="J53" t="s">
        <v>278</v>
      </c>
      <c r="K53" t="s">
        <v>279</v>
      </c>
      <c r="L53">
        <v>1348</v>
      </c>
      <c r="N53">
        <v>1009</v>
      </c>
      <c r="O53" t="s">
        <v>34</v>
      </c>
      <c r="P53" t="s">
        <v>34</v>
      </c>
      <c r="Q53">
        <v>1000</v>
      </c>
      <c r="W53">
        <v>0</v>
      </c>
      <c r="X53">
        <v>-2084827333</v>
      </c>
      <c r="Y53">
        <v>5.0999999999999997E-2</v>
      </c>
      <c r="AA53">
        <v>15844.86</v>
      </c>
      <c r="AB53">
        <v>0</v>
      </c>
      <c r="AC53">
        <v>0</v>
      </c>
      <c r="AD53">
        <v>0</v>
      </c>
      <c r="AE53">
        <v>4294</v>
      </c>
      <c r="AF53">
        <v>0</v>
      </c>
      <c r="AG53">
        <v>0</v>
      </c>
      <c r="AH53">
        <v>0</v>
      </c>
      <c r="AI53">
        <v>3.69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5</v>
      </c>
      <c r="AT53">
        <v>5.0999999999999997E-2</v>
      </c>
      <c r="AU53" t="s">
        <v>5</v>
      </c>
      <c r="AV53">
        <v>0</v>
      </c>
      <c r="AW53">
        <v>2</v>
      </c>
      <c r="AX53">
        <v>45348665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0</v>
      </c>
      <c r="CY53">
        <f>AA53</f>
        <v>15844.86</v>
      </c>
      <c r="CZ53">
        <f>AE53</f>
        <v>4294</v>
      </c>
      <c r="DA53">
        <f>AI53</f>
        <v>3.69</v>
      </c>
      <c r="DB53">
        <v>0</v>
      </c>
    </row>
    <row r="54" spans="1:106" x14ac:dyDescent="0.35">
      <c r="A54">
        <f>ROW(Source!A39)</f>
        <v>39</v>
      </c>
      <c r="B54">
        <v>45348361</v>
      </c>
      <c r="C54">
        <v>45348681</v>
      </c>
      <c r="D54">
        <v>37071037</v>
      </c>
      <c r="E54">
        <v>1</v>
      </c>
      <c r="F54">
        <v>1</v>
      </c>
      <c r="G54">
        <v>1</v>
      </c>
      <c r="H54">
        <v>1</v>
      </c>
      <c r="I54" t="s">
        <v>239</v>
      </c>
      <c r="J54" t="s">
        <v>5</v>
      </c>
      <c r="K54" t="s">
        <v>240</v>
      </c>
      <c r="L54">
        <v>1191</v>
      </c>
      <c r="N54">
        <v>1013</v>
      </c>
      <c r="O54" t="s">
        <v>227</v>
      </c>
      <c r="P54" t="s">
        <v>227</v>
      </c>
      <c r="Q54">
        <v>1</v>
      </c>
      <c r="W54">
        <v>0</v>
      </c>
      <c r="X54">
        <v>1069510174</v>
      </c>
      <c r="Y54">
        <v>56.03949999999999</v>
      </c>
      <c r="AA54">
        <v>0</v>
      </c>
      <c r="AB54">
        <v>0</v>
      </c>
      <c r="AC54">
        <v>0</v>
      </c>
      <c r="AD54">
        <v>9.6199999999999992</v>
      </c>
      <c r="AE54">
        <v>0</v>
      </c>
      <c r="AF54">
        <v>0</v>
      </c>
      <c r="AG54">
        <v>0</v>
      </c>
      <c r="AH54">
        <v>9.6199999999999992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5</v>
      </c>
      <c r="AT54">
        <v>48.73</v>
      </c>
      <c r="AU54" t="s">
        <v>18</v>
      </c>
      <c r="AV54">
        <v>1</v>
      </c>
      <c r="AW54">
        <v>2</v>
      </c>
      <c r="AX54">
        <v>45348682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0</v>
      </c>
      <c r="CY54">
        <f>AD54</f>
        <v>9.6199999999999992</v>
      </c>
      <c r="CZ54">
        <f>AH54</f>
        <v>9.6199999999999992</v>
      </c>
      <c r="DA54">
        <f>AL54</f>
        <v>1</v>
      </c>
      <c r="DB54">
        <v>0</v>
      </c>
    </row>
    <row r="55" spans="1:106" x14ac:dyDescent="0.35">
      <c r="A55">
        <f>ROW(Source!A39)</f>
        <v>39</v>
      </c>
      <c r="B55">
        <v>45348361</v>
      </c>
      <c r="C55">
        <v>45348681</v>
      </c>
      <c r="D55">
        <v>37064876</v>
      </c>
      <c r="E55">
        <v>1</v>
      </c>
      <c r="F55">
        <v>1</v>
      </c>
      <c r="G55">
        <v>1</v>
      </c>
      <c r="H55">
        <v>1</v>
      </c>
      <c r="I55" t="s">
        <v>228</v>
      </c>
      <c r="J55" t="s">
        <v>5</v>
      </c>
      <c r="K55" t="s">
        <v>229</v>
      </c>
      <c r="L55">
        <v>1191</v>
      </c>
      <c r="N55">
        <v>1013</v>
      </c>
      <c r="O55" t="s">
        <v>227</v>
      </c>
      <c r="P55" t="s">
        <v>227</v>
      </c>
      <c r="Q55">
        <v>1</v>
      </c>
      <c r="W55">
        <v>0</v>
      </c>
      <c r="X55">
        <v>-1417349443</v>
      </c>
      <c r="Y55">
        <v>23.39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5</v>
      </c>
      <c r="AT55">
        <v>23.39</v>
      </c>
      <c r="AU55" t="s">
        <v>5</v>
      </c>
      <c r="AV55">
        <v>2</v>
      </c>
      <c r="AW55">
        <v>2</v>
      </c>
      <c r="AX55">
        <v>45348683</v>
      </c>
      <c r="AY55">
        <v>1</v>
      </c>
      <c r="AZ55">
        <v>2048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0</v>
      </c>
      <c r="CY55">
        <f>AD55</f>
        <v>0</v>
      </c>
      <c r="CZ55">
        <f>AH55</f>
        <v>0</v>
      </c>
      <c r="DA55">
        <f>AL55</f>
        <v>1</v>
      </c>
      <c r="DB55">
        <v>0</v>
      </c>
    </row>
    <row r="56" spans="1:106" x14ac:dyDescent="0.35">
      <c r="A56">
        <f>ROW(Source!A39)</f>
        <v>39</v>
      </c>
      <c r="B56">
        <v>45348361</v>
      </c>
      <c r="C56">
        <v>45348681</v>
      </c>
      <c r="D56">
        <v>36882383</v>
      </c>
      <c r="E56">
        <v>1</v>
      </c>
      <c r="F56">
        <v>1</v>
      </c>
      <c r="G56">
        <v>1</v>
      </c>
      <c r="H56">
        <v>2</v>
      </c>
      <c r="I56" t="s">
        <v>280</v>
      </c>
      <c r="J56" t="s">
        <v>281</v>
      </c>
      <c r="K56" t="s">
        <v>282</v>
      </c>
      <c r="L56">
        <v>1368</v>
      </c>
      <c r="N56">
        <v>1011</v>
      </c>
      <c r="O56" t="s">
        <v>233</v>
      </c>
      <c r="P56" t="s">
        <v>233</v>
      </c>
      <c r="Q56">
        <v>1</v>
      </c>
      <c r="W56">
        <v>0</v>
      </c>
      <c r="X56">
        <v>1225731627</v>
      </c>
      <c r="Y56">
        <v>0.44999999999999996</v>
      </c>
      <c r="AA56">
        <v>0</v>
      </c>
      <c r="AB56">
        <v>625.42999999999995</v>
      </c>
      <c r="AC56">
        <v>279.06</v>
      </c>
      <c r="AD56">
        <v>0</v>
      </c>
      <c r="AE56">
        <v>0</v>
      </c>
      <c r="AF56">
        <v>89.99</v>
      </c>
      <c r="AG56">
        <v>10.06</v>
      </c>
      <c r="AH56">
        <v>0</v>
      </c>
      <c r="AI56">
        <v>1</v>
      </c>
      <c r="AJ56">
        <v>6.95</v>
      </c>
      <c r="AK56">
        <v>27.74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5</v>
      </c>
      <c r="AT56">
        <v>0.36</v>
      </c>
      <c r="AU56" t="s">
        <v>17</v>
      </c>
      <c r="AV56">
        <v>0</v>
      </c>
      <c r="AW56">
        <v>2</v>
      </c>
      <c r="AX56">
        <v>45348684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0</v>
      </c>
      <c r="CY56">
        <f>AB56</f>
        <v>625.42999999999995</v>
      </c>
      <c r="CZ56">
        <f>AF56</f>
        <v>89.99</v>
      </c>
      <c r="DA56">
        <f>AJ56</f>
        <v>6.95</v>
      </c>
      <c r="DB56">
        <v>0</v>
      </c>
    </row>
    <row r="57" spans="1:106" x14ac:dyDescent="0.35">
      <c r="A57">
        <f>ROW(Source!A39)</f>
        <v>39</v>
      </c>
      <c r="B57">
        <v>45348361</v>
      </c>
      <c r="C57">
        <v>45348681</v>
      </c>
      <c r="D57">
        <v>36883554</v>
      </c>
      <c r="E57">
        <v>1</v>
      </c>
      <c r="F57">
        <v>1</v>
      </c>
      <c r="G57">
        <v>1</v>
      </c>
      <c r="H57">
        <v>2</v>
      </c>
      <c r="I57" t="s">
        <v>230</v>
      </c>
      <c r="J57" t="s">
        <v>231</v>
      </c>
      <c r="K57" t="s">
        <v>232</v>
      </c>
      <c r="L57">
        <v>1368</v>
      </c>
      <c r="N57">
        <v>1011</v>
      </c>
      <c r="O57" t="s">
        <v>233</v>
      </c>
      <c r="P57" t="s">
        <v>233</v>
      </c>
      <c r="Q57">
        <v>1</v>
      </c>
      <c r="W57">
        <v>0</v>
      </c>
      <c r="X57">
        <v>1372534845</v>
      </c>
      <c r="Y57">
        <v>5.5874999999999995</v>
      </c>
      <c r="AA57">
        <v>0</v>
      </c>
      <c r="AB57">
        <v>749.09</v>
      </c>
      <c r="AC57">
        <v>321.77999999999997</v>
      </c>
      <c r="AD57">
        <v>0</v>
      </c>
      <c r="AE57">
        <v>0</v>
      </c>
      <c r="AF57">
        <v>65.709999999999994</v>
      </c>
      <c r="AG57">
        <v>11.6</v>
      </c>
      <c r="AH57">
        <v>0</v>
      </c>
      <c r="AI57">
        <v>1</v>
      </c>
      <c r="AJ57">
        <v>11.4</v>
      </c>
      <c r="AK57">
        <v>27.74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5</v>
      </c>
      <c r="AT57">
        <v>4.47</v>
      </c>
      <c r="AU57" t="s">
        <v>17</v>
      </c>
      <c r="AV57">
        <v>0</v>
      </c>
      <c r="AW57">
        <v>2</v>
      </c>
      <c r="AX57">
        <v>45348685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0</v>
      </c>
      <c r="CY57">
        <f>AB57</f>
        <v>749.09</v>
      </c>
      <c r="CZ57">
        <f>AF57</f>
        <v>65.709999999999994</v>
      </c>
      <c r="DA57">
        <f>AJ57</f>
        <v>11.4</v>
      </c>
      <c r="DB57">
        <v>0</v>
      </c>
    </row>
    <row r="58" spans="1:106" x14ac:dyDescent="0.35">
      <c r="A58">
        <f>ROW(Source!A39)</f>
        <v>39</v>
      </c>
      <c r="B58">
        <v>45348361</v>
      </c>
      <c r="C58">
        <v>45348681</v>
      </c>
      <c r="D58">
        <v>36883878</v>
      </c>
      <c r="E58">
        <v>1</v>
      </c>
      <c r="F58">
        <v>1</v>
      </c>
      <c r="G58">
        <v>1</v>
      </c>
      <c r="H58">
        <v>2</v>
      </c>
      <c r="I58" t="s">
        <v>283</v>
      </c>
      <c r="J58" t="s">
        <v>284</v>
      </c>
      <c r="K58" t="s">
        <v>285</v>
      </c>
      <c r="L58">
        <v>1368</v>
      </c>
      <c r="N58">
        <v>1011</v>
      </c>
      <c r="O58" t="s">
        <v>233</v>
      </c>
      <c r="P58" t="s">
        <v>233</v>
      </c>
      <c r="Q58">
        <v>1</v>
      </c>
      <c r="W58">
        <v>0</v>
      </c>
      <c r="X58">
        <v>-514543984</v>
      </c>
      <c r="Y58">
        <v>23.2</v>
      </c>
      <c r="AA58">
        <v>0</v>
      </c>
      <c r="AB58">
        <v>675</v>
      </c>
      <c r="AC58">
        <v>279.06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7.5</v>
      </c>
      <c r="AK58">
        <v>27.74</v>
      </c>
      <c r="AL58">
        <v>1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5</v>
      </c>
      <c r="AT58">
        <v>18.559999999999999</v>
      </c>
      <c r="AU58" t="s">
        <v>17</v>
      </c>
      <c r="AV58">
        <v>0</v>
      </c>
      <c r="AW58">
        <v>2</v>
      </c>
      <c r="AX58">
        <v>45348686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</v>
      </c>
      <c r="CY58">
        <f>AB58</f>
        <v>675</v>
      </c>
      <c r="CZ58">
        <f>AF58</f>
        <v>90</v>
      </c>
      <c r="DA58">
        <f>AJ58</f>
        <v>7.5</v>
      </c>
      <c r="DB58">
        <v>0</v>
      </c>
    </row>
    <row r="59" spans="1:106" x14ac:dyDescent="0.35">
      <c r="A59">
        <f>ROW(Source!A39)</f>
        <v>39</v>
      </c>
      <c r="B59">
        <v>45348361</v>
      </c>
      <c r="C59">
        <v>45348681</v>
      </c>
      <c r="D59">
        <v>36805524</v>
      </c>
      <c r="E59">
        <v>1</v>
      </c>
      <c r="F59">
        <v>1</v>
      </c>
      <c r="G59">
        <v>1</v>
      </c>
      <c r="H59">
        <v>3</v>
      </c>
      <c r="I59" t="s">
        <v>244</v>
      </c>
      <c r="J59" t="s">
        <v>245</v>
      </c>
      <c r="K59" t="s">
        <v>246</v>
      </c>
      <c r="L59">
        <v>1346</v>
      </c>
      <c r="N59">
        <v>1009</v>
      </c>
      <c r="O59" t="s">
        <v>52</v>
      </c>
      <c r="P59" t="s">
        <v>52</v>
      </c>
      <c r="Q59">
        <v>1</v>
      </c>
      <c r="W59">
        <v>0</v>
      </c>
      <c r="X59">
        <v>813963326</v>
      </c>
      <c r="Y59">
        <v>5</v>
      </c>
      <c r="AA59">
        <v>45.14</v>
      </c>
      <c r="AB59">
        <v>0</v>
      </c>
      <c r="AC59">
        <v>0</v>
      </c>
      <c r="AD59">
        <v>0</v>
      </c>
      <c r="AE59">
        <v>1.82</v>
      </c>
      <c r="AF59">
        <v>0</v>
      </c>
      <c r="AG59">
        <v>0</v>
      </c>
      <c r="AH59">
        <v>0</v>
      </c>
      <c r="AI59">
        <v>24.8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5</v>
      </c>
      <c r="AT59">
        <v>5</v>
      </c>
      <c r="AU59" t="s">
        <v>5</v>
      </c>
      <c r="AV59">
        <v>0</v>
      </c>
      <c r="AW59">
        <v>2</v>
      </c>
      <c r="AX59">
        <v>45348687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0</v>
      </c>
      <c r="CY59">
        <f>AA59</f>
        <v>45.14</v>
      </c>
      <c r="CZ59">
        <f>AE59</f>
        <v>1.82</v>
      </c>
      <c r="DA59">
        <f>AI59</f>
        <v>24.8</v>
      </c>
      <c r="DB59">
        <v>0</v>
      </c>
    </row>
    <row r="60" spans="1:106" x14ac:dyDescent="0.35">
      <c r="A60">
        <f>ROW(Source!A39)</f>
        <v>39</v>
      </c>
      <c r="B60">
        <v>45348361</v>
      </c>
      <c r="C60">
        <v>45348681</v>
      </c>
      <c r="D60">
        <v>36806282</v>
      </c>
      <c r="E60">
        <v>1</v>
      </c>
      <c r="F60">
        <v>1</v>
      </c>
      <c r="G60">
        <v>1</v>
      </c>
      <c r="H60">
        <v>3</v>
      </c>
      <c r="I60" t="s">
        <v>88</v>
      </c>
      <c r="J60" t="s">
        <v>90</v>
      </c>
      <c r="K60" t="s">
        <v>89</v>
      </c>
      <c r="L60">
        <v>1339</v>
      </c>
      <c r="N60">
        <v>1007</v>
      </c>
      <c r="O60" t="s">
        <v>29</v>
      </c>
      <c r="P60" t="s">
        <v>29</v>
      </c>
      <c r="Q60">
        <v>1</v>
      </c>
      <c r="W60">
        <v>0</v>
      </c>
      <c r="X60">
        <v>1964006083</v>
      </c>
      <c r="Y60">
        <v>3</v>
      </c>
      <c r="AA60">
        <v>1069.8800000000001</v>
      </c>
      <c r="AB60">
        <v>0</v>
      </c>
      <c r="AC60">
        <v>0</v>
      </c>
      <c r="AD60">
        <v>0</v>
      </c>
      <c r="AE60">
        <v>54.95</v>
      </c>
      <c r="AF60">
        <v>0</v>
      </c>
      <c r="AG60">
        <v>0</v>
      </c>
      <c r="AH60">
        <v>0</v>
      </c>
      <c r="AI60">
        <v>19.47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5</v>
      </c>
      <c r="AT60">
        <v>3</v>
      </c>
      <c r="AU60" t="s">
        <v>5</v>
      </c>
      <c r="AV60">
        <v>0</v>
      </c>
      <c r="AW60">
        <v>1</v>
      </c>
      <c r="AX60">
        <v>-1</v>
      </c>
      <c r="AY60">
        <v>0</v>
      </c>
      <c r="AZ60">
        <v>0</v>
      </c>
      <c r="BA60" t="s">
        <v>5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</v>
      </c>
      <c r="CY60">
        <f>AA60</f>
        <v>1069.8800000000001</v>
      </c>
      <c r="CZ60">
        <f>AE60</f>
        <v>54.95</v>
      </c>
      <c r="DA60">
        <f>AI60</f>
        <v>19.47</v>
      </c>
      <c r="DB60">
        <v>0</v>
      </c>
    </row>
    <row r="61" spans="1:106" x14ac:dyDescent="0.35">
      <c r="A61">
        <f>ROW(Source!A41)</f>
        <v>41</v>
      </c>
      <c r="B61">
        <v>45348361</v>
      </c>
      <c r="C61">
        <v>45348696</v>
      </c>
      <c r="D61">
        <v>37072442</v>
      </c>
      <c r="E61">
        <v>1</v>
      </c>
      <c r="F61">
        <v>1</v>
      </c>
      <c r="G61">
        <v>1</v>
      </c>
      <c r="H61">
        <v>1</v>
      </c>
      <c r="I61" t="s">
        <v>286</v>
      </c>
      <c r="J61" t="s">
        <v>5</v>
      </c>
      <c r="K61" t="s">
        <v>287</v>
      </c>
      <c r="L61">
        <v>1191</v>
      </c>
      <c r="N61">
        <v>1013</v>
      </c>
      <c r="O61" t="s">
        <v>227</v>
      </c>
      <c r="P61" t="s">
        <v>227</v>
      </c>
      <c r="Q61">
        <v>1</v>
      </c>
      <c r="W61">
        <v>0</v>
      </c>
      <c r="X61">
        <v>1145761654</v>
      </c>
      <c r="Y61">
        <v>6.1064999999999987</v>
      </c>
      <c r="AA61">
        <v>0</v>
      </c>
      <c r="AB61">
        <v>0</v>
      </c>
      <c r="AC61">
        <v>0</v>
      </c>
      <c r="AD61">
        <v>10.65</v>
      </c>
      <c r="AE61">
        <v>0</v>
      </c>
      <c r="AF61">
        <v>0</v>
      </c>
      <c r="AG61">
        <v>0</v>
      </c>
      <c r="AH61">
        <v>10.65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1</v>
      </c>
      <c r="AQ61">
        <v>0</v>
      </c>
      <c r="AR61">
        <v>0</v>
      </c>
      <c r="AS61" t="s">
        <v>5</v>
      </c>
      <c r="AT61">
        <v>5.31</v>
      </c>
      <c r="AU61" t="s">
        <v>18</v>
      </c>
      <c r="AV61">
        <v>1</v>
      </c>
      <c r="AW61">
        <v>2</v>
      </c>
      <c r="AX61">
        <v>45348697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Y61*Source!I41</f>
        <v>0</v>
      </c>
      <c r="CY61">
        <f>AD61</f>
        <v>10.65</v>
      </c>
      <c r="CZ61">
        <f>AH61</f>
        <v>10.65</v>
      </c>
      <c r="DA61">
        <f>AL61</f>
        <v>1</v>
      </c>
      <c r="DB61">
        <v>0</v>
      </c>
    </row>
    <row r="62" spans="1:106" x14ac:dyDescent="0.35">
      <c r="A62">
        <f>ROW(Source!A41)</f>
        <v>41</v>
      </c>
      <c r="B62">
        <v>45348361</v>
      </c>
      <c r="C62">
        <v>45348696</v>
      </c>
      <c r="D62">
        <v>37064876</v>
      </c>
      <c r="E62">
        <v>1</v>
      </c>
      <c r="F62">
        <v>1</v>
      </c>
      <c r="G62">
        <v>1</v>
      </c>
      <c r="H62">
        <v>1</v>
      </c>
      <c r="I62" t="s">
        <v>228</v>
      </c>
      <c r="J62" t="s">
        <v>5</v>
      </c>
      <c r="K62" t="s">
        <v>229</v>
      </c>
      <c r="L62">
        <v>1191</v>
      </c>
      <c r="N62">
        <v>1013</v>
      </c>
      <c r="O62" t="s">
        <v>227</v>
      </c>
      <c r="P62" t="s">
        <v>227</v>
      </c>
      <c r="Q62">
        <v>1</v>
      </c>
      <c r="W62">
        <v>0</v>
      </c>
      <c r="X62">
        <v>-1417349443</v>
      </c>
      <c r="Y62">
        <v>0.02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5</v>
      </c>
      <c r="AT62">
        <v>0.02</v>
      </c>
      <c r="AU62" t="s">
        <v>5</v>
      </c>
      <c r="AV62">
        <v>2</v>
      </c>
      <c r="AW62">
        <v>2</v>
      </c>
      <c r="AX62">
        <v>45348698</v>
      </c>
      <c r="AY62">
        <v>1</v>
      </c>
      <c r="AZ62">
        <v>2048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Y62*Source!I41</f>
        <v>0</v>
      </c>
      <c r="CY62">
        <f>AD62</f>
        <v>0</v>
      </c>
      <c r="CZ62">
        <f>AH62</f>
        <v>0</v>
      </c>
      <c r="DA62">
        <f>AL62</f>
        <v>1</v>
      </c>
      <c r="DB62">
        <v>0</v>
      </c>
    </row>
    <row r="63" spans="1:106" x14ac:dyDescent="0.35">
      <c r="A63">
        <f>ROW(Source!A41)</f>
        <v>41</v>
      </c>
      <c r="B63">
        <v>45348361</v>
      </c>
      <c r="C63">
        <v>45348696</v>
      </c>
      <c r="D63">
        <v>36882356</v>
      </c>
      <c r="E63">
        <v>1</v>
      </c>
      <c r="F63">
        <v>1</v>
      </c>
      <c r="G63">
        <v>1</v>
      </c>
      <c r="H63">
        <v>2</v>
      </c>
      <c r="I63" t="s">
        <v>288</v>
      </c>
      <c r="J63" t="s">
        <v>289</v>
      </c>
      <c r="K63" t="s">
        <v>290</v>
      </c>
      <c r="L63">
        <v>1368</v>
      </c>
      <c r="N63">
        <v>1011</v>
      </c>
      <c r="O63" t="s">
        <v>233</v>
      </c>
      <c r="P63" t="s">
        <v>233</v>
      </c>
      <c r="Q63">
        <v>1</v>
      </c>
      <c r="W63">
        <v>0</v>
      </c>
      <c r="X63">
        <v>1047452784</v>
      </c>
      <c r="Y63">
        <v>1.2500000000000001E-2</v>
      </c>
      <c r="AA63">
        <v>0</v>
      </c>
      <c r="AB63">
        <v>6.24</v>
      </c>
      <c r="AC63">
        <v>0</v>
      </c>
      <c r="AD63">
        <v>0</v>
      </c>
      <c r="AE63">
        <v>0</v>
      </c>
      <c r="AF63">
        <v>1.7</v>
      </c>
      <c r="AG63">
        <v>0</v>
      </c>
      <c r="AH63">
        <v>0</v>
      </c>
      <c r="AI63">
        <v>1</v>
      </c>
      <c r="AJ63">
        <v>3.67</v>
      </c>
      <c r="AK63">
        <v>27.74</v>
      </c>
      <c r="AL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5</v>
      </c>
      <c r="AT63">
        <v>0.01</v>
      </c>
      <c r="AU63" t="s">
        <v>17</v>
      </c>
      <c r="AV63">
        <v>0</v>
      </c>
      <c r="AW63">
        <v>2</v>
      </c>
      <c r="AX63">
        <v>45348699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</v>
      </c>
      <c r="CY63">
        <f>AB63</f>
        <v>6.24</v>
      </c>
      <c r="CZ63">
        <f>AF63</f>
        <v>1.7</v>
      </c>
      <c r="DA63">
        <f>AJ63</f>
        <v>3.67</v>
      </c>
      <c r="DB63">
        <v>0</v>
      </c>
    </row>
    <row r="64" spans="1:106" x14ac:dyDescent="0.35">
      <c r="A64">
        <f>ROW(Source!A41)</f>
        <v>41</v>
      </c>
      <c r="B64">
        <v>45348361</v>
      </c>
      <c r="C64">
        <v>45348696</v>
      </c>
      <c r="D64">
        <v>36882383</v>
      </c>
      <c r="E64">
        <v>1</v>
      </c>
      <c r="F64">
        <v>1</v>
      </c>
      <c r="G64">
        <v>1</v>
      </c>
      <c r="H64">
        <v>2</v>
      </c>
      <c r="I64" t="s">
        <v>280</v>
      </c>
      <c r="J64" t="s">
        <v>281</v>
      </c>
      <c r="K64" t="s">
        <v>282</v>
      </c>
      <c r="L64">
        <v>1368</v>
      </c>
      <c r="N64">
        <v>1011</v>
      </c>
      <c r="O64" t="s">
        <v>233</v>
      </c>
      <c r="P64" t="s">
        <v>233</v>
      </c>
      <c r="Q64">
        <v>1</v>
      </c>
      <c r="W64">
        <v>0</v>
      </c>
      <c r="X64">
        <v>1225731627</v>
      </c>
      <c r="Y64">
        <v>1.2500000000000001E-2</v>
      </c>
      <c r="AA64">
        <v>0</v>
      </c>
      <c r="AB64">
        <v>625.42999999999995</v>
      </c>
      <c r="AC64">
        <v>279.06</v>
      </c>
      <c r="AD64">
        <v>0</v>
      </c>
      <c r="AE64">
        <v>0</v>
      </c>
      <c r="AF64">
        <v>89.99</v>
      </c>
      <c r="AG64">
        <v>10.06</v>
      </c>
      <c r="AH64">
        <v>0</v>
      </c>
      <c r="AI64">
        <v>1</v>
      </c>
      <c r="AJ64">
        <v>6.95</v>
      </c>
      <c r="AK64">
        <v>27.74</v>
      </c>
      <c r="AL64">
        <v>1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5</v>
      </c>
      <c r="AT64">
        <v>0.01</v>
      </c>
      <c r="AU64" t="s">
        <v>17</v>
      </c>
      <c r="AV64">
        <v>0</v>
      </c>
      <c r="AW64">
        <v>2</v>
      </c>
      <c r="AX64">
        <v>45348700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</v>
      </c>
      <c r="CY64">
        <f>AB64</f>
        <v>625.42999999999995</v>
      </c>
      <c r="CZ64">
        <f>AF64</f>
        <v>89.99</v>
      </c>
      <c r="DA64">
        <f>AJ64</f>
        <v>6.95</v>
      </c>
      <c r="DB64">
        <v>0</v>
      </c>
    </row>
    <row r="65" spans="1:106" x14ac:dyDescent="0.35">
      <c r="A65">
        <f>ROW(Source!A41)</f>
        <v>41</v>
      </c>
      <c r="B65">
        <v>45348361</v>
      </c>
      <c r="C65">
        <v>45348696</v>
      </c>
      <c r="D65">
        <v>36883554</v>
      </c>
      <c r="E65">
        <v>1</v>
      </c>
      <c r="F65">
        <v>1</v>
      </c>
      <c r="G65">
        <v>1</v>
      </c>
      <c r="H65">
        <v>2</v>
      </c>
      <c r="I65" t="s">
        <v>230</v>
      </c>
      <c r="J65" t="s">
        <v>231</v>
      </c>
      <c r="K65" t="s">
        <v>232</v>
      </c>
      <c r="L65">
        <v>1368</v>
      </c>
      <c r="N65">
        <v>1011</v>
      </c>
      <c r="O65" t="s">
        <v>233</v>
      </c>
      <c r="P65" t="s">
        <v>233</v>
      </c>
      <c r="Q65">
        <v>1</v>
      </c>
      <c r="W65">
        <v>0</v>
      </c>
      <c r="X65">
        <v>1372534845</v>
      </c>
      <c r="Y65">
        <v>1.2500000000000001E-2</v>
      </c>
      <c r="AA65">
        <v>0</v>
      </c>
      <c r="AB65">
        <v>749.09</v>
      </c>
      <c r="AC65">
        <v>321.77999999999997</v>
      </c>
      <c r="AD65">
        <v>0</v>
      </c>
      <c r="AE65">
        <v>0</v>
      </c>
      <c r="AF65">
        <v>65.709999999999994</v>
      </c>
      <c r="AG65">
        <v>11.6</v>
      </c>
      <c r="AH65">
        <v>0</v>
      </c>
      <c r="AI65">
        <v>1</v>
      </c>
      <c r="AJ65">
        <v>11.4</v>
      </c>
      <c r="AK65">
        <v>27.74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5</v>
      </c>
      <c r="AT65">
        <v>0.01</v>
      </c>
      <c r="AU65" t="s">
        <v>17</v>
      </c>
      <c r="AV65">
        <v>0</v>
      </c>
      <c r="AW65">
        <v>2</v>
      </c>
      <c r="AX65">
        <v>45348701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Y65*Source!I41</f>
        <v>0</v>
      </c>
      <c r="CY65">
        <f>AB65</f>
        <v>749.09</v>
      </c>
      <c r="CZ65">
        <f>AF65</f>
        <v>65.709999999999994</v>
      </c>
      <c r="DA65">
        <f>AJ65</f>
        <v>11.4</v>
      </c>
      <c r="DB65">
        <v>0</v>
      </c>
    </row>
    <row r="66" spans="1:106" x14ac:dyDescent="0.35">
      <c r="A66">
        <f>ROW(Source!A41)</f>
        <v>41</v>
      </c>
      <c r="B66">
        <v>45348361</v>
      </c>
      <c r="C66">
        <v>45348696</v>
      </c>
      <c r="D66">
        <v>36884416</v>
      </c>
      <c r="E66">
        <v>1</v>
      </c>
      <c r="F66">
        <v>1</v>
      </c>
      <c r="G66">
        <v>1</v>
      </c>
      <c r="H66">
        <v>2</v>
      </c>
      <c r="I66" t="s">
        <v>291</v>
      </c>
      <c r="J66" t="s">
        <v>292</v>
      </c>
      <c r="K66" t="s">
        <v>293</v>
      </c>
      <c r="L66">
        <v>1368</v>
      </c>
      <c r="N66">
        <v>1011</v>
      </c>
      <c r="O66" t="s">
        <v>233</v>
      </c>
      <c r="P66" t="s">
        <v>233</v>
      </c>
      <c r="Q66">
        <v>1</v>
      </c>
      <c r="W66">
        <v>0</v>
      </c>
      <c r="X66">
        <v>271748449</v>
      </c>
      <c r="Y66">
        <v>1.4000000000000001</v>
      </c>
      <c r="AA66">
        <v>0</v>
      </c>
      <c r="AB66">
        <v>31.1</v>
      </c>
      <c r="AC66">
        <v>0</v>
      </c>
      <c r="AD66">
        <v>0</v>
      </c>
      <c r="AE66">
        <v>0</v>
      </c>
      <c r="AF66">
        <v>6.82</v>
      </c>
      <c r="AG66">
        <v>0</v>
      </c>
      <c r="AH66">
        <v>0</v>
      </c>
      <c r="AI66">
        <v>1</v>
      </c>
      <c r="AJ66">
        <v>4.5599999999999996</v>
      </c>
      <c r="AK66">
        <v>27.74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5</v>
      </c>
      <c r="AT66">
        <v>1.1200000000000001</v>
      </c>
      <c r="AU66" t="s">
        <v>17</v>
      </c>
      <c r="AV66">
        <v>0</v>
      </c>
      <c r="AW66">
        <v>2</v>
      </c>
      <c r="AX66">
        <v>45348702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Y66*Source!I41</f>
        <v>0</v>
      </c>
      <c r="CY66">
        <f>AB66</f>
        <v>31.1</v>
      </c>
      <c r="CZ66">
        <f>AF66</f>
        <v>6.82</v>
      </c>
      <c r="DA66">
        <f>AJ66</f>
        <v>4.5599999999999996</v>
      </c>
      <c r="DB66">
        <v>0</v>
      </c>
    </row>
    <row r="67" spans="1:106" x14ac:dyDescent="0.35">
      <c r="A67">
        <f>ROW(Source!A41)</f>
        <v>41</v>
      </c>
      <c r="B67">
        <v>45348361</v>
      </c>
      <c r="C67">
        <v>45348696</v>
      </c>
      <c r="D67">
        <v>36837948</v>
      </c>
      <c r="E67">
        <v>1</v>
      </c>
      <c r="F67">
        <v>1</v>
      </c>
      <c r="G67">
        <v>1</v>
      </c>
      <c r="H67">
        <v>3</v>
      </c>
      <c r="I67" t="s">
        <v>294</v>
      </c>
      <c r="J67" t="s">
        <v>295</v>
      </c>
      <c r="K67" t="s">
        <v>296</v>
      </c>
      <c r="L67">
        <v>1348</v>
      </c>
      <c r="N67">
        <v>1009</v>
      </c>
      <c r="O67" t="s">
        <v>34</v>
      </c>
      <c r="P67" t="s">
        <v>34</v>
      </c>
      <c r="Q67">
        <v>1000</v>
      </c>
      <c r="W67">
        <v>0</v>
      </c>
      <c r="X67">
        <v>-1655298345</v>
      </c>
      <c r="Y67">
        <v>1.2E-2</v>
      </c>
      <c r="AA67">
        <v>73414</v>
      </c>
      <c r="AB67">
        <v>0</v>
      </c>
      <c r="AC67">
        <v>0</v>
      </c>
      <c r="AD67">
        <v>0</v>
      </c>
      <c r="AE67">
        <v>15620</v>
      </c>
      <c r="AF67">
        <v>0</v>
      </c>
      <c r="AG67">
        <v>0</v>
      </c>
      <c r="AH67">
        <v>0</v>
      </c>
      <c r="AI67">
        <v>4.7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5</v>
      </c>
      <c r="AT67">
        <v>1.2E-2</v>
      </c>
      <c r="AU67" t="s">
        <v>5</v>
      </c>
      <c r="AV67">
        <v>0</v>
      </c>
      <c r="AW67">
        <v>2</v>
      </c>
      <c r="AX67">
        <v>45348703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Y67*Source!I41</f>
        <v>0</v>
      </c>
      <c r="CY67">
        <f>AA67</f>
        <v>73414</v>
      </c>
      <c r="CZ67">
        <f>AE67</f>
        <v>15620</v>
      </c>
      <c r="DA67">
        <f>AI67</f>
        <v>4.7</v>
      </c>
      <c r="DB67">
        <v>0</v>
      </c>
    </row>
    <row r="68" spans="1:106" x14ac:dyDescent="0.35">
      <c r="A68">
        <f>ROW(Source!A41)</f>
        <v>41</v>
      </c>
      <c r="B68">
        <v>45348361</v>
      </c>
      <c r="C68">
        <v>45348696</v>
      </c>
      <c r="D68">
        <v>36839083</v>
      </c>
      <c r="E68">
        <v>1</v>
      </c>
      <c r="F68">
        <v>1</v>
      </c>
      <c r="G68">
        <v>1</v>
      </c>
      <c r="H68">
        <v>3</v>
      </c>
      <c r="I68" t="s">
        <v>297</v>
      </c>
      <c r="J68" t="s">
        <v>298</v>
      </c>
      <c r="K68" t="s">
        <v>299</v>
      </c>
      <c r="L68">
        <v>1348</v>
      </c>
      <c r="N68">
        <v>1009</v>
      </c>
      <c r="O68" t="s">
        <v>34</v>
      </c>
      <c r="P68" t="s">
        <v>34</v>
      </c>
      <c r="Q68">
        <v>1000</v>
      </c>
      <c r="W68">
        <v>0</v>
      </c>
      <c r="X68">
        <v>1262170789</v>
      </c>
      <c r="Y68">
        <v>2E-3</v>
      </c>
      <c r="AA68">
        <v>71816</v>
      </c>
      <c r="AB68">
        <v>0</v>
      </c>
      <c r="AC68">
        <v>0</v>
      </c>
      <c r="AD68">
        <v>0</v>
      </c>
      <c r="AE68">
        <v>7640</v>
      </c>
      <c r="AF68">
        <v>0</v>
      </c>
      <c r="AG68">
        <v>0</v>
      </c>
      <c r="AH68">
        <v>0</v>
      </c>
      <c r="AI68">
        <v>9.4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5</v>
      </c>
      <c r="AT68">
        <v>2E-3</v>
      </c>
      <c r="AU68" t="s">
        <v>5</v>
      </c>
      <c r="AV68">
        <v>0</v>
      </c>
      <c r="AW68">
        <v>2</v>
      </c>
      <c r="AX68">
        <v>45348704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Y68*Source!I41</f>
        <v>0</v>
      </c>
      <c r="CY68">
        <f>AA68</f>
        <v>71816</v>
      </c>
      <c r="CZ68">
        <f>AE68</f>
        <v>7640</v>
      </c>
      <c r="DA68">
        <f>AI68</f>
        <v>9.4</v>
      </c>
      <c r="DB68">
        <v>0</v>
      </c>
    </row>
    <row r="69" spans="1:106" x14ac:dyDescent="0.35">
      <c r="A69">
        <f>ROW(Source!A42)</f>
        <v>42</v>
      </c>
      <c r="B69">
        <v>45348361</v>
      </c>
      <c r="C69">
        <v>45348792</v>
      </c>
      <c r="D69">
        <v>37069580</v>
      </c>
      <c r="E69">
        <v>1</v>
      </c>
      <c r="F69">
        <v>1</v>
      </c>
      <c r="G69">
        <v>1</v>
      </c>
      <c r="H69">
        <v>1</v>
      </c>
      <c r="I69" t="s">
        <v>225</v>
      </c>
      <c r="J69" t="s">
        <v>5</v>
      </c>
      <c r="K69" t="s">
        <v>226</v>
      </c>
      <c r="L69">
        <v>1191</v>
      </c>
      <c r="N69">
        <v>1013</v>
      </c>
      <c r="O69" t="s">
        <v>227</v>
      </c>
      <c r="P69" t="s">
        <v>227</v>
      </c>
      <c r="Q69">
        <v>1</v>
      </c>
      <c r="W69">
        <v>0</v>
      </c>
      <c r="X69">
        <v>1010519658</v>
      </c>
      <c r="Y69">
        <v>32.096499999999999</v>
      </c>
      <c r="AA69">
        <v>0</v>
      </c>
      <c r="AB69">
        <v>0</v>
      </c>
      <c r="AC69">
        <v>0</v>
      </c>
      <c r="AD69">
        <v>8.64</v>
      </c>
      <c r="AE69">
        <v>0</v>
      </c>
      <c r="AF69">
        <v>0</v>
      </c>
      <c r="AG69">
        <v>0</v>
      </c>
      <c r="AH69">
        <v>8.64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1</v>
      </c>
      <c r="AQ69">
        <v>0</v>
      </c>
      <c r="AR69">
        <v>0</v>
      </c>
      <c r="AS69" t="s">
        <v>5</v>
      </c>
      <c r="AT69">
        <v>27.91</v>
      </c>
      <c r="AU69" t="s">
        <v>18</v>
      </c>
      <c r="AV69">
        <v>1</v>
      </c>
      <c r="AW69">
        <v>2</v>
      </c>
      <c r="AX69">
        <v>45348793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Y69*Source!I42</f>
        <v>0</v>
      </c>
      <c r="CY69">
        <f>AD69</f>
        <v>8.64</v>
      </c>
      <c r="CZ69">
        <f>AH69</f>
        <v>8.64</v>
      </c>
      <c r="DA69">
        <f>AL69</f>
        <v>1</v>
      </c>
      <c r="DB69">
        <v>0</v>
      </c>
    </row>
    <row r="70" spans="1:106" x14ac:dyDescent="0.35">
      <c r="A70">
        <f>ROW(Source!A42)</f>
        <v>42</v>
      </c>
      <c r="B70">
        <v>45348361</v>
      </c>
      <c r="C70">
        <v>45348792</v>
      </c>
      <c r="D70">
        <v>37064876</v>
      </c>
      <c r="E70">
        <v>1</v>
      </c>
      <c r="F70">
        <v>1</v>
      </c>
      <c r="G70">
        <v>1</v>
      </c>
      <c r="H70">
        <v>1</v>
      </c>
      <c r="I70" t="s">
        <v>228</v>
      </c>
      <c r="J70" t="s">
        <v>5</v>
      </c>
      <c r="K70" t="s">
        <v>229</v>
      </c>
      <c r="L70">
        <v>1191</v>
      </c>
      <c r="N70">
        <v>1013</v>
      </c>
      <c r="O70" t="s">
        <v>227</v>
      </c>
      <c r="P70" t="s">
        <v>227</v>
      </c>
      <c r="Q70">
        <v>1</v>
      </c>
      <c r="W70">
        <v>0</v>
      </c>
      <c r="X70">
        <v>-1417349443</v>
      </c>
      <c r="Y70">
        <v>4.88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5</v>
      </c>
      <c r="AT70">
        <v>4.88</v>
      </c>
      <c r="AU70" t="s">
        <v>5</v>
      </c>
      <c r="AV70">
        <v>2</v>
      </c>
      <c r="AW70">
        <v>2</v>
      </c>
      <c r="AX70">
        <v>45348794</v>
      </c>
      <c r="AY70">
        <v>1</v>
      </c>
      <c r="AZ70">
        <v>2048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Y70*Source!I42</f>
        <v>0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35">
      <c r="A71">
        <f>ROW(Source!A42)</f>
        <v>42</v>
      </c>
      <c r="B71">
        <v>45348361</v>
      </c>
      <c r="C71">
        <v>45348792</v>
      </c>
      <c r="D71">
        <v>36882385</v>
      </c>
      <c r="E71">
        <v>1</v>
      </c>
      <c r="F71">
        <v>1</v>
      </c>
      <c r="G71">
        <v>1</v>
      </c>
      <c r="H71">
        <v>2</v>
      </c>
      <c r="I71" t="s">
        <v>300</v>
      </c>
      <c r="J71" t="s">
        <v>301</v>
      </c>
      <c r="K71" t="s">
        <v>302</v>
      </c>
      <c r="L71">
        <v>1368</v>
      </c>
      <c r="N71">
        <v>1011</v>
      </c>
      <c r="O71" t="s">
        <v>233</v>
      </c>
      <c r="P71" t="s">
        <v>233</v>
      </c>
      <c r="Q71">
        <v>1</v>
      </c>
      <c r="W71">
        <v>0</v>
      </c>
      <c r="X71">
        <v>112388062</v>
      </c>
      <c r="Y71">
        <v>3.7499999999999999E-2</v>
      </c>
      <c r="AA71">
        <v>0</v>
      </c>
      <c r="AB71">
        <v>631.24</v>
      </c>
      <c r="AC71">
        <v>279.06</v>
      </c>
      <c r="AD71">
        <v>0</v>
      </c>
      <c r="AE71">
        <v>0</v>
      </c>
      <c r="AF71">
        <v>76.7</v>
      </c>
      <c r="AG71">
        <v>10.06</v>
      </c>
      <c r="AH71">
        <v>0</v>
      </c>
      <c r="AI71">
        <v>1</v>
      </c>
      <c r="AJ71">
        <v>8.23</v>
      </c>
      <c r="AK71">
        <v>27.74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5</v>
      </c>
      <c r="AT71">
        <v>0.03</v>
      </c>
      <c r="AU71" t="s">
        <v>17</v>
      </c>
      <c r="AV71">
        <v>0</v>
      </c>
      <c r="AW71">
        <v>2</v>
      </c>
      <c r="AX71">
        <v>45348795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Y71*Source!I42</f>
        <v>0</v>
      </c>
      <c r="CY71">
        <f>AB71</f>
        <v>631.24</v>
      </c>
      <c r="CZ71">
        <f>AF71</f>
        <v>76.7</v>
      </c>
      <c r="DA71">
        <f>AJ71</f>
        <v>8.23</v>
      </c>
      <c r="DB71">
        <v>0</v>
      </c>
    </row>
    <row r="72" spans="1:106" x14ac:dyDescent="0.35">
      <c r="A72">
        <f>ROW(Source!A42)</f>
        <v>42</v>
      </c>
      <c r="B72">
        <v>45348361</v>
      </c>
      <c r="C72">
        <v>45348792</v>
      </c>
      <c r="D72">
        <v>36882446</v>
      </c>
      <c r="E72">
        <v>1</v>
      </c>
      <c r="F72">
        <v>1</v>
      </c>
      <c r="G72">
        <v>1</v>
      </c>
      <c r="H72">
        <v>2</v>
      </c>
      <c r="I72" t="s">
        <v>303</v>
      </c>
      <c r="J72" t="s">
        <v>304</v>
      </c>
      <c r="K72" t="s">
        <v>305</v>
      </c>
      <c r="L72">
        <v>1368</v>
      </c>
      <c r="N72">
        <v>1011</v>
      </c>
      <c r="O72" t="s">
        <v>233</v>
      </c>
      <c r="P72" t="s">
        <v>233</v>
      </c>
      <c r="Q72">
        <v>1</v>
      </c>
      <c r="W72">
        <v>0</v>
      </c>
      <c r="X72">
        <v>909311819</v>
      </c>
      <c r="Y72">
        <v>6.25E-2</v>
      </c>
      <c r="AA72">
        <v>0</v>
      </c>
      <c r="AB72">
        <v>328.46</v>
      </c>
      <c r="AC72">
        <v>279.06</v>
      </c>
      <c r="AD72">
        <v>0</v>
      </c>
      <c r="AE72">
        <v>0</v>
      </c>
      <c r="AF72">
        <v>24.33</v>
      </c>
      <c r="AG72">
        <v>10.06</v>
      </c>
      <c r="AH72">
        <v>0</v>
      </c>
      <c r="AI72">
        <v>1</v>
      </c>
      <c r="AJ72">
        <v>13.5</v>
      </c>
      <c r="AK72">
        <v>27.74</v>
      </c>
      <c r="AL72">
        <v>1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5</v>
      </c>
      <c r="AT72">
        <v>0.05</v>
      </c>
      <c r="AU72" t="s">
        <v>17</v>
      </c>
      <c r="AV72">
        <v>0</v>
      </c>
      <c r="AW72">
        <v>2</v>
      </c>
      <c r="AX72">
        <v>45348796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Y72*Source!I42</f>
        <v>0</v>
      </c>
      <c r="CY72">
        <f>AB72</f>
        <v>328.46</v>
      </c>
      <c r="CZ72">
        <f>AF72</f>
        <v>24.33</v>
      </c>
      <c r="DA72">
        <f>AJ72</f>
        <v>13.5</v>
      </c>
      <c r="DB72">
        <v>0</v>
      </c>
    </row>
    <row r="73" spans="1:106" x14ac:dyDescent="0.35">
      <c r="A73">
        <f>ROW(Source!A42)</f>
        <v>42</v>
      </c>
      <c r="B73">
        <v>45348361</v>
      </c>
      <c r="C73">
        <v>45348792</v>
      </c>
      <c r="D73">
        <v>36882608</v>
      </c>
      <c r="E73">
        <v>1</v>
      </c>
      <c r="F73">
        <v>1</v>
      </c>
      <c r="G73">
        <v>1</v>
      </c>
      <c r="H73">
        <v>2</v>
      </c>
      <c r="I73" t="s">
        <v>249</v>
      </c>
      <c r="J73" t="s">
        <v>250</v>
      </c>
      <c r="K73" t="s">
        <v>251</v>
      </c>
      <c r="L73">
        <v>1368</v>
      </c>
      <c r="N73">
        <v>1011</v>
      </c>
      <c r="O73" t="s">
        <v>233</v>
      </c>
      <c r="P73" t="s">
        <v>233</v>
      </c>
      <c r="Q73">
        <v>1</v>
      </c>
      <c r="W73">
        <v>0</v>
      </c>
      <c r="X73">
        <v>1573467769</v>
      </c>
      <c r="Y73">
        <v>6</v>
      </c>
      <c r="AA73">
        <v>0</v>
      </c>
      <c r="AB73">
        <v>314.13</v>
      </c>
      <c r="AC73">
        <v>247.16</v>
      </c>
      <c r="AD73">
        <v>0</v>
      </c>
      <c r="AE73">
        <v>0</v>
      </c>
      <c r="AF73">
        <v>14.15</v>
      </c>
      <c r="AG73">
        <v>8.91</v>
      </c>
      <c r="AH73">
        <v>0</v>
      </c>
      <c r="AI73">
        <v>1</v>
      </c>
      <c r="AJ73">
        <v>22.2</v>
      </c>
      <c r="AK73">
        <v>27.74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5</v>
      </c>
      <c r="AT73">
        <v>4.8</v>
      </c>
      <c r="AU73" t="s">
        <v>17</v>
      </c>
      <c r="AV73">
        <v>0</v>
      </c>
      <c r="AW73">
        <v>2</v>
      </c>
      <c r="AX73">
        <v>45348797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Y73*Source!I42</f>
        <v>0</v>
      </c>
      <c r="CY73">
        <f>AB73</f>
        <v>314.13</v>
      </c>
      <c r="CZ73">
        <f>AF73</f>
        <v>14.15</v>
      </c>
      <c r="DA73">
        <f>AJ73</f>
        <v>22.2</v>
      </c>
      <c r="DB73">
        <v>0</v>
      </c>
    </row>
    <row r="74" spans="1:106" x14ac:dyDescent="0.35">
      <c r="A74">
        <f>ROW(Source!A42)</f>
        <v>42</v>
      </c>
      <c r="B74">
        <v>45348361</v>
      </c>
      <c r="C74">
        <v>45348792</v>
      </c>
      <c r="D74">
        <v>36801792</v>
      </c>
      <c r="E74">
        <v>1</v>
      </c>
      <c r="F74">
        <v>1</v>
      </c>
      <c r="G74">
        <v>1</v>
      </c>
      <c r="H74">
        <v>3</v>
      </c>
      <c r="I74" t="s">
        <v>272</v>
      </c>
      <c r="J74" t="s">
        <v>273</v>
      </c>
      <c r="K74" t="s">
        <v>274</v>
      </c>
      <c r="L74">
        <v>1339</v>
      </c>
      <c r="N74">
        <v>1007</v>
      </c>
      <c r="O74" t="s">
        <v>29</v>
      </c>
      <c r="P74" t="s">
        <v>29</v>
      </c>
      <c r="Q74">
        <v>1</v>
      </c>
      <c r="W74">
        <v>0</v>
      </c>
      <c r="X74">
        <v>-1660354250</v>
      </c>
      <c r="Y74">
        <v>0.5</v>
      </c>
      <c r="AA74">
        <v>25.45</v>
      </c>
      <c r="AB74">
        <v>0</v>
      </c>
      <c r="AC74">
        <v>0</v>
      </c>
      <c r="AD74">
        <v>0</v>
      </c>
      <c r="AE74">
        <v>2.44</v>
      </c>
      <c r="AF74">
        <v>0</v>
      </c>
      <c r="AG74">
        <v>0</v>
      </c>
      <c r="AH74">
        <v>0</v>
      </c>
      <c r="AI74">
        <v>10.43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5</v>
      </c>
      <c r="AT74">
        <v>0.5</v>
      </c>
      <c r="AU74" t="s">
        <v>5</v>
      </c>
      <c r="AV74">
        <v>0</v>
      </c>
      <c r="AW74">
        <v>2</v>
      </c>
      <c r="AX74">
        <v>45348798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Y74*Source!I42</f>
        <v>0</v>
      </c>
      <c r="CY74">
        <f>AA74</f>
        <v>25.45</v>
      </c>
      <c r="CZ74">
        <f>AE74</f>
        <v>2.44</v>
      </c>
      <c r="DA74">
        <f>AI74</f>
        <v>10.43</v>
      </c>
      <c r="DB74">
        <v>0</v>
      </c>
    </row>
    <row r="75" spans="1:106" x14ac:dyDescent="0.35">
      <c r="A75">
        <f>ROW(Source!A42)</f>
        <v>42</v>
      </c>
      <c r="B75">
        <v>45348361</v>
      </c>
      <c r="C75">
        <v>45348792</v>
      </c>
      <c r="D75">
        <v>0</v>
      </c>
      <c r="E75">
        <v>0</v>
      </c>
      <c r="F75">
        <v>1</v>
      </c>
      <c r="G75">
        <v>1</v>
      </c>
      <c r="H75">
        <v>3</v>
      </c>
      <c r="I75" t="s">
        <v>102</v>
      </c>
      <c r="J75" t="s">
        <v>5</v>
      </c>
      <c r="K75" t="s">
        <v>103</v>
      </c>
      <c r="L75">
        <v>1346</v>
      </c>
      <c r="N75">
        <v>1009</v>
      </c>
      <c r="O75" t="s">
        <v>52</v>
      </c>
      <c r="P75" t="s">
        <v>52</v>
      </c>
      <c r="Q75">
        <v>1</v>
      </c>
      <c r="W75">
        <v>0</v>
      </c>
      <c r="X75">
        <v>1645611552</v>
      </c>
      <c r="Y75">
        <v>480</v>
      </c>
      <c r="AA75">
        <v>67.42</v>
      </c>
      <c r="AB75">
        <v>0</v>
      </c>
      <c r="AC75">
        <v>0</v>
      </c>
      <c r="AD75">
        <v>0</v>
      </c>
      <c r="AE75">
        <v>67.42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5</v>
      </c>
      <c r="AT75">
        <v>480</v>
      </c>
      <c r="AU75" t="s">
        <v>5</v>
      </c>
      <c r="AV75">
        <v>0</v>
      </c>
      <c r="AW75">
        <v>1</v>
      </c>
      <c r="AX75">
        <v>-1</v>
      </c>
      <c r="AY75">
        <v>0</v>
      </c>
      <c r="AZ75">
        <v>0</v>
      </c>
      <c r="BA75" t="s">
        <v>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Y75*Source!I42</f>
        <v>0</v>
      </c>
      <c r="CY75">
        <f>AA75</f>
        <v>67.42</v>
      </c>
      <c r="CZ75">
        <f>AE75</f>
        <v>67.42</v>
      </c>
      <c r="DA75">
        <f>AI75</f>
        <v>1</v>
      </c>
      <c r="DB75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75"/>
  <sheetViews>
    <sheetView workbookViewId="0"/>
  </sheetViews>
  <sheetFormatPr defaultColWidth="9.1328125" defaultRowHeight="12.75" x14ac:dyDescent="0.35"/>
  <cols>
    <col min="1" max="256" width="9.1328125" customWidth="1"/>
  </cols>
  <sheetData>
    <row r="1" spans="1:44" x14ac:dyDescent="0.35">
      <c r="A1">
        <f>ROW(Source!A24)</f>
        <v>24</v>
      </c>
      <c r="B1">
        <v>45348819</v>
      </c>
      <c r="C1">
        <v>45348818</v>
      </c>
      <c r="D1">
        <v>37069580</v>
      </c>
      <c r="E1">
        <v>1</v>
      </c>
      <c r="F1">
        <v>1</v>
      </c>
      <c r="G1">
        <v>1</v>
      </c>
      <c r="H1">
        <v>1</v>
      </c>
      <c r="I1" t="s">
        <v>225</v>
      </c>
      <c r="J1" t="s">
        <v>5</v>
      </c>
      <c r="K1" t="s">
        <v>226</v>
      </c>
      <c r="L1">
        <v>1191</v>
      </c>
      <c r="N1">
        <v>1013</v>
      </c>
      <c r="O1" t="s">
        <v>227</v>
      </c>
      <c r="P1" t="s">
        <v>227</v>
      </c>
      <c r="Q1">
        <v>1</v>
      </c>
      <c r="X1">
        <v>70.2</v>
      </c>
      <c r="Y1">
        <v>0</v>
      </c>
      <c r="Z1">
        <v>0</v>
      </c>
      <c r="AA1">
        <v>0</v>
      </c>
      <c r="AB1">
        <v>8.64</v>
      </c>
      <c r="AC1">
        <v>0</v>
      </c>
      <c r="AD1">
        <v>1</v>
      </c>
      <c r="AE1">
        <v>1</v>
      </c>
      <c r="AF1" t="s">
        <v>18</v>
      </c>
      <c r="AG1">
        <v>80.73</v>
      </c>
      <c r="AH1">
        <v>2</v>
      </c>
      <c r="AI1">
        <v>45348819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35">
      <c r="A2">
        <f>ROW(Source!A24)</f>
        <v>24</v>
      </c>
      <c r="B2">
        <v>45348820</v>
      </c>
      <c r="C2">
        <v>45348818</v>
      </c>
      <c r="D2">
        <v>37064876</v>
      </c>
      <c r="E2">
        <v>1</v>
      </c>
      <c r="F2">
        <v>1</v>
      </c>
      <c r="G2">
        <v>1</v>
      </c>
      <c r="H2">
        <v>1</v>
      </c>
      <c r="I2" t="s">
        <v>228</v>
      </c>
      <c r="J2" t="s">
        <v>5</v>
      </c>
      <c r="K2" t="s">
        <v>229</v>
      </c>
      <c r="L2">
        <v>1191</v>
      </c>
      <c r="N2">
        <v>1013</v>
      </c>
      <c r="O2" t="s">
        <v>227</v>
      </c>
      <c r="P2" t="s">
        <v>227</v>
      </c>
      <c r="Q2">
        <v>1</v>
      </c>
      <c r="X2">
        <v>0.18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17</v>
      </c>
      <c r="AG2">
        <v>0.22499999999999998</v>
      </c>
      <c r="AH2">
        <v>2</v>
      </c>
      <c r="AI2">
        <v>45348820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35">
      <c r="A3">
        <f>ROW(Source!A24)</f>
        <v>24</v>
      </c>
      <c r="B3">
        <v>45348821</v>
      </c>
      <c r="C3">
        <v>45348818</v>
      </c>
      <c r="D3">
        <v>36883554</v>
      </c>
      <c r="E3">
        <v>1</v>
      </c>
      <c r="F3">
        <v>1</v>
      </c>
      <c r="G3">
        <v>1</v>
      </c>
      <c r="H3">
        <v>2</v>
      </c>
      <c r="I3" t="s">
        <v>230</v>
      </c>
      <c r="J3" t="s">
        <v>231</v>
      </c>
      <c r="K3" t="s">
        <v>232</v>
      </c>
      <c r="L3">
        <v>1368</v>
      </c>
      <c r="N3">
        <v>1011</v>
      </c>
      <c r="O3" t="s">
        <v>233</v>
      </c>
      <c r="P3" t="s">
        <v>233</v>
      </c>
      <c r="Q3">
        <v>1</v>
      </c>
      <c r="X3">
        <v>0.18</v>
      </c>
      <c r="Y3">
        <v>0</v>
      </c>
      <c r="Z3">
        <v>65.709999999999994</v>
      </c>
      <c r="AA3">
        <v>11.6</v>
      </c>
      <c r="AB3">
        <v>0</v>
      </c>
      <c r="AC3">
        <v>0</v>
      </c>
      <c r="AD3">
        <v>1</v>
      </c>
      <c r="AE3">
        <v>0</v>
      </c>
      <c r="AF3" t="s">
        <v>17</v>
      </c>
      <c r="AG3">
        <v>0.22499999999999998</v>
      </c>
      <c r="AH3">
        <v>2</v>
      </c>
      <c r="AI3">
        <v>45348821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35">
      <c r="A4">
        <f>ROW(Source!A24)</f>
        <v>24</v>
      </c>
      <c r="B4">
        <v>45348822</v>
      </c>
      <c r="C4">
        <v>45348818</v>
      </c>
      <c r="D4">
        <v>36796783</v>
      </c>
      <c r="E4">
        <v>17</v>
      </c>
      <c r="F4">
        <v>1</v>
      </c>
      <c r="G4">
        <v>1</v>
      </c>
      <c r="H4">
        <v>3</v>
      </c>
      <c r="I4" t="s">
        <v>306</v>
      </c>
      <c r="J4" t="s">
        <v>5</v>
      </c>
      <c r="K4" t="s">
        <v>307</v>
      </c>
      <c r="L4">
        <v>1339</v>
      </c>
      <c r="N4">
        <v>1007</v>
      </c>
      <c r="O4" t="s">
        <v>29</v>
      </c>
      <c r="P4" t="s">
        <v>29</v>
      </c>
      <c r="Q4">
        <v>1</v>
      </c>
      <c r="X4">
        <v>8.0000000000000002E-3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5</v>
      </c>
      <c r="AG4">
        <v>8.0000000000000002E-3</v>
      </c>
      <c r="AH4">
        <v>3</v>
      </c>
      <c r="AI4">
        <v>-1</v>
      </c>
      <c r="AJ4" t="s">
        <v>5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35">
      <c r="A5">
        <f>ROW(Source!A24)</f>
        <v>24</v>
      </c>
      <c r="B5">
        <v>45348823</v>
      </c>
      <c r="C5">
        <v>45348818</v>
      </c>
      <c r="D5">
        <v>36796784</v>
      </c>
      <c r="E5">
        <v>17</v>
      </c>
      <c r="F5">
        <v>1</v>
      </c>
      <c r="G5">
        <v>1</v>
      </c>
      <c r="H5">
        <v>3</v>
      </c>
      <c r="I5" t="s">
        <v>306</v>
      </c>
      <c r="J5" t="s">
        <v>5</v>
      </c>
      <c r="K5" t="s">
        <v>308</v>
      </c>
      <c r="L5">
        <v>1348</v>
      </c>
      <c r="N5">
        <v>1009</v>
      </c>
      <c r="O5" t="s">
        <v>34</v>
      </c>
      <c r="P5" t="s">
        <v>34</v>
      </c>
      <c r="Q5">
        <v>1000</v>
      </c>
      <c r="X5">
        <v>2.9000000000000001E-2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 t="s">
        <v>5</v>
      </c>
      <c r="AG5">
        <v>2.9000000000000001E-2</v>
      </c>
      <c r="AH5">
        <v>3</v>
      </c>
      <c r="AI5">
        <v>-1</v>
      </c>
      <c r="AJ5" t="s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35">
      <c r="A6">
        <f>ROW(Source!A24)</f>
        <v>24</v>
      </c>
      <c r="B6">
        <v>45348824</v>
      </c>
      <c r="C6">
        <v>45348818</v>
      </c>
      <c r="D6">
        <v>36831741</v>
      </c>
      <c r="E6">
        <v>1</v>
      </c>
      <c r="F6">
        <v>1</v>
      </c>
      <c r="G6">
        <v>1</v>
      </c>
      <c r="H6">
        <v>3</v>
      </c>
      <c r="I6" t="s">
        <v>234</v>
      </c>
      <c r="J6" t="s">
        <v>235</v>
      </c>
      <c r="K6" t="s">
        <v>236</v>
      </c>
      <c r="L6">
        <v>1327</v>
      </c>
      <c r="N6">
        <v>1005</v>
      </c>
      <c r="O6" t="s">
        <v>39</v>
      </c>
      <c r="P6" t="s">
        <v>39</v>
      </c>
      <c r="Q6">
        <v>1</v>
      </c>
      <c r="X6">
        <v>5.5</v>
      </c>
      <c r="Y6">
        <v>35.22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5</v>
      </c>
      <c r="AG6">
        <v>5.5</v>
      </c>
      <c r="AH6">
        <v>2</v>
      </c>
      <c r="AI6">
        <v>45348824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35">
      <c r="A7">
        <f>ROW(Source!A27)</f>
        <v>27</v>
      </c>
      <c r="B7">
        <v>45348444</v>
      </c>
      <c r="C7">
        <v>45348443</v>
      </c>
      <c r="D7">
        <v>37065248</v>
      </c>
      <c r="E7">
        <v>1</v>
      </c>
      <c r="F7">
        <v>1</v>
      </c>
      <c r="G7">
        <v>1</v>
      </c>
      <c r="H7">
        <v>1</v>
      </c>
      <c r="I7" t="s">
        <v>237</v>
      </c>
      <c r="J7" t="s">
        <v>5</v>
      </c>
      <c r="K7" t="s">
        <v>238</v>
      </c>
      <c r="L7">
        <v>1191</v>
      </c>
      <c r="N7">
        <v>1013</v>
      </c>
      <c r="O7" t="s">
        <v>227</v>
      </c>
      <c r="P7" t="s">
        <v>227</v>
      </c>
      <c r="Q7">
        <v>1</v>
      </c>
      <c r="X7">
        <v>0.9</v>
      </c>
      <c r="Y7">
        <v>0</v>
      </c>
      <c r="Z7">
        <v>0</v>
      </c>
      <c r="AA7">
        <v>0</v>
      </c>
      <c r="AB7">
        <v>8.5299999999999994</v>
      </c>
      <c r="AC7">
        <v>0</v>
      </c>
      <c r="AD7">
        <v>1</v>
      </c>
      <c r="AE7">
        <v>1</v>
      </c>
      <c r="AF7" t="s">
        <v>18</v>
      </c>
      <c r="AG7">
        <v>1.0349999999999999</v>
      </c>
      <c r="AH7">
        <v>2</v>
      </c>
      <c r="AI7">
        <v>45348444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35">
      <c r="A8">
        <f>ROW(Source!A28)</f>
        <v>28</v>
      </c>
      <c r="B8">
        <v>45348454</v>
      </c>
      <c r="C8">
        <v>45348453</v>
      </c>
      <c r="D8">
        <v>37071037</v>
      </c>
      <c r="E8">
        <v>1</v>
      </c>
      <c r="F8">
        <v>1</v>
      </c>
      <c r="G8">
        <v>1</v>
      </c>
      <c r="H8">
        <v>1</v>
      </c>
      <c r="I8" t="s">
        <v>239</v>
      </c>
      <c r="J8" t="s">
        <v>5</v>
      </c>
      <c r="K8" t="s">
        <v>240</v>
      </c>
      <c r="L8">
        <v>1191</v>
      </c>
      <c r="N8">
        <v>1013</v>
      </c>
      <c r="O8" t="s">
        <v>227</v>
      </c>
      <c r="P8" t="s">
        <v>227</v>
      </c>
      <c r="Q8">
        <v>1</v>
      </c>
      <c r="X8">
        <v>16.32</v>
      </c>
      <c r="Y8">
        <v>0</v>
      </c>
      <c r="Z8">
        <v>0</v>
      </c>
      <c r="AA8">
        <v>0</v>
      </c>
      <c r="AB8">
        <v>9.6199999999999992</v>
      </c>
      <c r="AC8">
        <v>0</v>
      </c>
      <c r="AD8">
        <v>1</v>
      </c>
      <c r="AE8">
        <v>1</v>
      </c>
      <c r="AF8" t="s">
        <v>18</v>
      </c>
      <c r="AG8">
        <v>18.767999999999997</v>
      </c>
      <c r="AH8">
        <v>2</v>
      </c>
      <c r="AI8">
        <v>45348454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35">
      <c r="A9">
        <f>ROW(Source!A28)</f>
        <v>28</v>
      </c>
      <c r="B9">
        <v>45348455</v>
      </c>
      <c r="C9">
        <v>45348453</v>
      </c>
      <c r="D9">
        <v>37064876</v>
      </c>
      <c r="E9">
        <v>1</v>
      </c>
      <c r="F9">
        <v>1</v>
      </c>
      <c r="G9">
        <v>1</v>
      </c>
      <c r="H9">
        <v>1</v>
      </c>
      <c r="I9" t="s">
        <v>228</v>
      </c>
      <c r="J9" t="s">
        <v>5</v>
      </c>
      <c r="K9" t="s">
        <v>229</v>
      </c>
      <c r="L9">
        <v>1191</v>
      </c>
      <c r="N9">
        <v>1013</v>
      </c>
      <c r="O9" t="s">
        <v>227</v>
      </c>
      <c r="P9" t="s">
        <v>227</v>
      </c>
      <c r="Q9">
        <v>1</v>
      </c>
      <c r="X9">
        <v>0.03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17</v>
      </c>
      <c r="AG9">
        <v>3.7499999999999999E-2</v>
      </c>
      <c r="AH9">
        <v>2</v>
      </c>
      <c r="AI9">
        <v>45348455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35">
      <c r="A10">
        <f>ROW(Source!A28)</f>
        <v>28</v>
      </c>
      <c r="B10">
        <v>45348456</v>
      </c>
      <c r="C10">
        <v>45348453</v>
      </c>
      <c r="D10">
        <v>36882452</v>
      </c>
      <c r="E10">
        <v>1</v>
      </c>
      <c r="F10">
        <v>1</v>
      </c>
      <c r="G10">
        <v>1</v>
      </c>
      <c r="H10">
        <v>2</v>
      </c>
      <c r="I10" t="s">
        <v>241</v>
      </c>
      <c r="J10" t="s">
        <v>242</v>
      </c>
      <c r="K10" t="s">
        <v>243</v>
      </c>
      <c r="L10">
        <v>1368</v>
      </c>
      <c r="N10">
        <v>1011</v>
      </c>
      <c r="O10" t="s">
        <v>233</v>
      </c>
      <c r="P10" t="s">
        <v>233</v>
      </c>
      <c r="Q10">
        <v>1</v>
      </c>
      <c r="X10">
        <v>0.01</v>
      </c>
      <c r="Y10">
        <v>0</v>
      </c>
      <c r="Z10">
        <v>31.26</v>
      </c>
      <c r="AA10">
        <v>13.5</v>
      </c>
      <c r="AB10">
        <v>0</v>
      </c>
      <c r="AC10">
        <v>0</v>
      </c>
      <c r="AD10">
        <v>1</v>
      </c>
      <c r="AE10">
        <v>0</v>
      </c>
      <c r="AF10" t="s">
        <v>17</v>
      </c>
      <c r="AG10">
        <v>1.2500000000000001E-2</v>
      </c>
      <c r="AH10">
        <v>2</v>
      </c>
      <c r="AI10">
        <v>45348456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35">
      <c r="A11">
        <f>ROW(Source!A28)</f>
        <v>28</v>
      </c>
      <c r="B11">
        <v>45348457</v>
      </c>
      <c r="C11">
        <v>45348453</v>
      </c>
      <c r="D11">
        <v>36883554</v>
      </c>
      <c r="E11">
        <v>1</v>
      </c>
      <c r="F11">
        <v>1</v>
      </c>
      <c r="G11">
        <v>1</v>
      </c>
      <c r="H11">
        <v>2</v>
      </c>
      <c r="I11" t="s">
        <v>230</v>
      </c>
      <c r="J11" t="s">
        <v>231</v>
      </c>
      <c r="K11" t="s">
        <v>232</v>
      </c>
      <c r="L11">
        <v>1368</v>
      </c>
      <c r="N11">
        <v>1011</v>
      </c>
      <c r="O11" t="s">
        <v>233</v>
      </c>
      <c r="P11" t="s">
        <v>233</v>
      </c>
      <c r="Q11">
        <v>1</v>
      </c>
      <c r="X11">
        <v>0.02</v>
      </c>
      <c r="Y11">
        <v>0</v>
      </c>
      <c r="Z11">
        <v>65.709999999999994</v>
      </c>
      <c r="AA11">
        <v>11.6</v>
      </c>
      <c r="AB11">
        <v>0</v>
      </c>
      <c r="AC11">
        <v>0</v>
      </c>
      <c r="AD11">
        <v>1</v>
      </c>
      <c r="AE11">
        <v>0</v>
      </c>
      <c r="AF11" t="s">
        <v>17</v>
      </c>
      <c r="AG11">
        <v>2.5000000000000001E-2</v>
      </c>
      <c r="AH11">
        <v>2</v>
      </c>
      <c r="AI11">
        <v>45348457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35">
      <c r="A12">
        <f>ROW(Source!A28)</f>
        <v>28</v>
      </c>
      <c r="B12">
        <v>45348458</v>
      </c>
      <c r="C12">
        <v>45348453</v>
      </c>
      <c r="D12">
        <v>36805524</v>
      </c>
      <c r="E12">
        <v>1</v>
      </c>
      <c r="F12">
        <v>1</v>
      </c>
      <c r="G12">
        <v>1</v>
      </c>
      <c r="H12">
        <v>3</v>
      </c>
      <c r="I12" t="s">
        <v>244</v>
      </c>
      <c r="J12" t="s">
        <v>245</v>
      </c>
      <c r="K12" t="s">
        <v>246</v>
      </c>
      <c r="L12">
        <v>1346</v>
      </c>
      <c r="N12">
        <v>1009</v>
      </c>
      <c r="O12" t="s">
        <v>52</v>
      </c>
      <c r="P12" t="s">
        <v>52</v>
      </c>
      <c r="Q12">
        <v>1</v>
      </c>
      <c r="X12">
        <v>0.2</v>
      </c>
      <c r="Y12">
        <v>1.82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5</v>
      </c>
      <c r="AG12">
        <v>0.2</v>
      </c>
      <c r="AH12">
        <v>2</v>
      </c>
      <c r="AI12">
        <v>45348458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35">
      <c r="A13">
        <f>ROW(Source!A28)</f>
        <v>28</v>
      </c>
      <c r="B13">
        <v>45348459</v>
      </c>
      <c r="C13">
        <v>45348453</v>
      </c>
      <c r="D13">
        <v>36797079</v>
      </c>
      <c r="E13">
        <v>17</v>
      </c>
      <c r="F13">
        <v>1</v>
      </c>
      <c r="G13">
        <v>1</v>
      </c>
      <c r="H13">
        <v>3</v>
      </c>
      <c r="I13" t="s">
        <v>309</v>
      </c>
      <c r="J13" t="s">
        <v>5</v>
      </c>
      <c r="K13" t="s">
        <v>310</v>
      </c>
      <c r="L13">
        <v>1348</v>
      </c>
      <c r="N13">
        <v>1009</v>
      </c>
      <c r="O13" t="s">
        <v>34</v>
      </c>
      <c r="P13" t="s">
        <v>34</v>
      </c>
      <c r="Q13">
        <v>1000</v>
      </c>
      <c r="X13">
        <v>0.02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5</v>
      </c>
      <c r="AG13">
        <v>0.02</v>
      </c>
      <c r="AH13">
        <v>3</v>
      </c>
      <c r="AI13">
        <v>-1</v>
      </c>
      <c r="AJ13" t="s">
        <v>5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35">
      <c r="A14">
        <f>ROW(Source!A30)</f>
        <v>30</v>
      </c>
      <c r="B14">
        <v>45348473</v>
      </c>
      <c r="C14">
        <v>45348472</v>
      </c>
      <c r="D14">
        <v>37064878</v>
      </c>
      <c r="E14">
        <v>1</v>
      </c>
      <c r="F14">
        <v>1</v>
      </c>
      <c r="G14">
        <v>1</v>
      </c>
      <c r="H14">
        <v>1</v>
      </c>
      <c r="I14" t="s">
        <v>247</v>
      </c>
      <c r="J14" t="s">
        <v>5</v>
      </c>
      <c r="K14" t="s">
        <v>248</v>
      </c>
      <c r="L14">
        <v>1191</v>
      </c>
      <c r="N14">
        <v>1013</v>
      </c>
      <c r="O14" t="s">
        <v>227</v>
      </c>
      <c r="P14" t="s">
        <v>227</v>
      </c>
      <c r="Q14">
        <v>1</v>
      </c>
      <c r="X14">
        <v>85.84</v>
      </c>
      <c r="Y14">
        <v>0</v>
      </c>
      <c r="Z14">
        <v>0</v>
      </c>
      <c r="AA14">
        <v>0</v>
      </c>
      <c r="AB14">
        <v>9.4</v>
      </c>
      <c r="AC14">
        <v>0</v>
      </c>
      <c r="AD14">
        <v>1</v>
      </c>
      <c r="AE14">
        <v>1</v>
      </c>
      <c r="AF14" t="s">
        <v>18</v>
      </c>
      <c r="AG14">
        <v>98.715999999999994</v>
      </c>
      <c r="AH14">
        <v>2</v>
      </c>
      <c r="AI14">
        <v>45348473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35">
      <c r="A15">
        <f>ROW(Source!A30)</f>
        <v>30</v>
      </c>
      <c r="B15">
        <v>45348474</v>
      </c>
      <c r="C15">
        <v>45348472</v>
      </c>
      <c r="D15">
        <v>37064876</v>
      </c>
      <c r="E15">
        <v>1</v>
      </c>
      <c r="F15">
        <v>1</v>
      </c>
      <c r="G15">
        <v>1</v>
      </c>
      <c r="H15">
        <v>1</v>
      </c>
      <c r="I15" t="s">
        <v>228</v>
      </c>
      <c r="J15" t="s">
        <v>5</v>
      </c>
      <c r="K15" t="s">
        <v>229</v>
      </c>
      <c r="L15">
        <v>1191</v>
      </c>
      <c r="N15">
        <v>1013</v>
      </c>
      <c r="O15" t="s">
        <v>227</v>
      </c>
      <c r="P15" t="s">
        <v>227</v>
      </c>
      <c r="Q15">
        <v>1</v>
      </c>
      <c r="X15">
        <v>6.29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2</v>
      </c>
      <c r="AF15" t="s">
        <v>17</v>
      </c>
      <c r="AG15">
        <v>7.8624999999999998</v>
      </c>
      <c r="AH15">
        <v>2</v>
      </c>
      <c r="AI15">
        <v>45348474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35">
      <c r="A16">
        <f>ROW(Source!A30)</f>
        <v>30</v>
      </c>
      <c r="B16">
        <v>45348475</v>
      </c>
      <c r="C16">
        <v>45348472</v>
      </c>
      <c r="D16">
        <v>36882452</v>
      </c>
      <c r="E16">
        <v>1</v>
      </c>
      <c r="F16">
        <v>1</v>
      </c>
      <c r="G16">
        <v>1</v>
      </c>
      <c r="H16">
        <v>2</v>
      </c>
      <c r="I16" t="s">
        <v>241</v>
      </c>
      <c r="J16" t="s">
        <v>242</v>
      </c>
      <c r="K16" t="s">
        <v>243</v>
      </c>
      <c r="L16">
        <v>1368</v>
      </c>
      <c r="N16">
        <v>1011</v>
      </c>
      <c r="O16" t="s">
        <v>233</v>
      </c>
      <c r="P16" t="s">
        <v>233</v>
      </c>
      <c r="Q16">
        <v>1</v>
      </c>
      <c r="X16">
        <v>0.84</v>
      </c>
      <c r="Y16">
        <v>0</v>
      </c>
      <c r="Z16">
        <v>31.26</v>
      </c>
      <c r="AA16">
        <v>13.5</v>
      </c>
      <c r="AB16">
        <v>0</v>
      </c>
      <c r="AC16">
        <v>0</v>
      </c>
      <c r="AD16">
        <v>1</v>
      </c>
      <c r="AE16">
        <v>0</v>
      </c>
      <c r="AF16" t="s">
        <v>17</v>
      </c>
      <c r="AG16">
        <v>1.05</v>
      </c>
      <c r="AH16">
        <v>2</v>
      </c>
      <c r="AI16">
        <v>45348475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35">
      <c r="A17">
        <f>ROW(Source!A30)</f>
        <v>30</v>
      </c>
      <c r="B17">
        <v>45348476</v>
      </c>
      <c r="C17">
        <v>45348472</v>
      </c>
      <c r="D17">
        <v>36882608</v>
      </c>
      <c r="E17">
        <v>1</v>
      </c>
      <c r="F17">
        <v>1</v>
      </c>
      <c r="G17">
        <v>1</v>
      </c>
      <c r="H17">
        <v>2</v>
      </c>
      <c r="I17" t="s">
        <v>249</v>
      </c>
      <c r="J17" t="s">
        <v>250</v>
      </c>
      <c r="K17" t="s">
        <v>251</v>
      </c>
      <c r="L17">
        <v>1368</v>
      </c>
      <c r="N17">
        <v>1011</v>
      </c>
      <c r="O17" t="s">
        <v>233</v>
      </c>
      <c r="P17" t="s">
        <v>233</v>
      </c>
      <c r="Q17">
        <v>1</v>
      </c>
      <c r="X17">
        <v>5.45</v>
      </c>
      <c r="Y17">
        <v>0</v>
      </c>
      <c r="Z17">
        <v>14.15</v>
      </c>
      <c r="AA17">
        <v>8.91</v>
      </c>
      <c r="AB17">
        <v>0</v>
      </c>
      <c r="AC17">
        <v>0</v>
      </c>
      <c r="AD17">
        <v>1</v>
      </c>
      <c r="AE17">
        <v>0</v>
      </c>
      <c r="AF17" t="s">
        <v>17</v>
      </c>
      <c r="AG17">
        <v>6.8125</v>
      </c>
      <c r="AH17">
        <v>2</v>
      </c>
      <c r="AI17">
        <v>45348476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35">
      <c r="A18">
        <f>ROW(Source!A30)</f>
        <v>30</v>
      </c>
      <c r="B18">
        <v>45348477</v>
      </c>
      <c r="C18">
        <v>45348472</v>
      </c>
      <c r="D18">
        <v>36804547</v>
      </c>
      <c r="E18">
        <v>1</v>
      </c>
      <c r="F18">
        <v>1</v>
      </c>
      <c r="G18">
        <v>1</v>
      </c>
      <c r="H18">
        <v>3</v>
      </c>
      <c r="I18" t="s">
        <v>252</v>
      </c>
      <c r="J18" t="s">
        <v>253</v>
      </c>
      <c r="K18" t="s">
        <v>254</v>
      </c>
      <c r="L18">
        <v>1348</v>
      </c>
      <c r="N18">
        <v>1009</v>
      </c>
      <c r="O18" t="s">
        <v>34</v>
      </c>
      <c r="P18" t="s">
        <v>34</v>
      </c>
      <c r="Q18">
        <v>1000</v>
      </c>
      <c r="X18">
        <v>1.2E-4</v>
      </c>
      <c r="Y18">
        <v>8475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5</v>
      </c>
      <c r="AG18">
        <v>1.2E-4</v>
      </c>
      <c r="AH18">
        <v>2</v>
      </c>
      <c r="AI18">
        <v>45348477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35">
      <c r="A19">
        <f>ROW(Source!A30)</f>
        <v>30</v>
      </c>
      <c r="B19">
        <v>45348478</v>
      </c>
      <c r="C19">
        <v>45348472</v>
      </c>
      <c r="D19">
        <v>36806488</v>
      </c>
      <c r="E19">
        <v>1</v>
      </c>
      <c r="F19">
        <v>1</v>
      </c>
      <c r="G19">
        <v>1</v>
      </c>
      <c r="H19">
        <v>3</v>
      </c>
      <c r="I19" t="s">
        <v>255</v>
      </c>
      <c r="J19" t="s">
        <v>256</v>
      </c>
      <c r="K19" t="s">
        <v>257</v>
      </c>
      <c r="L19">
        <v>1348</v>
      </c>
      <c r="N19">
        <v>1009</v>
      </c>
      <c r="O19" t="s">
        <v>34</v>
      </c>
      <c r="P19" t="s">
        <v>34</v>
      </c>
      <c r="Q19">
        <v>1000</v>
      </c>
      <c r="X19">
        <v>6.0000000000000001E-3</v>
      </c>
      <c r="Y19">
        <v>729.98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5</v>
      </c>
      <c r="AG19">
        <v>6.0000000000000001E-3</v>
      </c>
      <c r="AH19">
        <v>2</v>
      </c>
      <c r="AI19">
        <v>45348478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35">
      <c r="A20">
        <f>ROW(Source!A30)</f>
        <v>30</v>
      </c>
      <c r="B20">
        <v>45348479</v>
      </c>
      <c r="C20">
        <v>45348472</v>
      </c>
      <c r="D20">
        <v>36807381</v>
      </c>
      <c r="E20">
        <v>1</v>
      </c>
      <c r="F20">
        <v>1</v>
      </c>
      <c r="G20">
        <v>1</v>
      </c>
      <c r="H20">
        <v>3</v>
      </c>
      <c r="I20" t="s">
        <v>258</v>
      </c>
      <c r="J20" t="s">
        <v>259</v>
      </c>
      <c r="K20" t="s">
        <v>260</v>
      </c>
      <c r="L20">
        <v>1339</v>
      </c>
      <c r="N20">
        <v>1007</v>
      </c>
      <c r="O20" t="s">
        <v>29</v>
      </c>
      <c r="P20" t="s">
        <v>29</v>
      </c>
      <c r="Q20">
        <v>1</v>
      </c>
      <c r="X20">
        <v>1.87</v>
      </c>
      <c r="Y20">
        <v>517.91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5</v>
      </c>
      <c r="AG20">
        <v>1.87</v>
      </c>
      <c r="AH20">
        <v>2</v>
      </c>
      <c r="AI20">
        <v>45348479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35">
      <c r="A21">
        <f>ROW(Source!A30)</f>
        <v>30</v>
      </c>
      <c r="B21">
        <v>45348480</v>
      </c>
      <c r="C21">
        <v>45348472</v>
      </c>
      <c r="D21">
        <v>36824423</v>
      </c>
      <c r="E21">
        <v>1</v>
      </c>
      <c r="F21">
        <v>1</v>
      </c>
      <c r="G21">
        <v>1</v>
      </c>
      <c r="H21">
        <v>3</v>
      </c>
      <c r="I21" t="s">
        <v>261</v>
      </c>
      <c r="J21" t="s">
        <v>262</v>
      </c>
      <c r="K21" t="s">
        <v>263</v>
      </c>
      <c r="L21">
        <v>1327</v>
      </c>
      <c r="N21">
        <v>1005</v>
      </c>
      <c r="O21" t="s">
        <v>39</v>
      </c>
      <c r="P21" t="s">
        <v>39</v>
      </c>
      <c r="Q21">
        <v>1</v>
      </c>
      <c r="X21">
        <v>5.54</v>
      </c>
      <c r="Y21">
        <v>28.25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5</v>
      </c>
      <c r="AG21">
        <v>5.54</v>
      </c>
      <c r="AH21">
        <v>2</v>
      </c>
      <c r="AI21">
        <v>45348480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35">
      <c r="A22">
        <f>ROW(Source!A31)</f>
        <v>31</v>
      </c>
      <c r="B22">
        <v>45348488</v>
      </c>
      <c r="C22">
        <v>45348481</v>
      </c>
      <c r="D22">
        <v>37071037</v>
      </c>
      <c r="E22">
        <v>1</v>
      </c>
      <c r="F22">
        <v>1</v>
      </c>
      <c r="G22">
        <v>1</v>
      </c>
      <c r="H22">
        <v>1</v>
      </c>
      <c r="I22" t="s">
        <v>239</v>
      </c>
      <c r="J22" t="s">
        <v>5</v>
      </c>
      <c r="K22" t="s">
        <v>240</v>
      </c>
      <c r="L22">
        <v>1191</v>
      </c>
      <c r="N22">
        <v>1013</v>
      </c>
      <c r="O22" t="s">
        <v>227</v>
      </c>
      <c r="P22" t="s">
        <v>227</v>
      </c>
      <c r="Q22">
        <v>1</v>
      </c>
      <c r="X22">
        <v>16.32</v>
      </c>
      <c r="Y22">
        <v>0</v>
      </c>
      <c r="Z22">
        <v>0</v>
      </c>
      <c r="AA22">
        <v>0</v>
      </c>
      <c r="AB22">
        <v>9.6199999999999992</v>
      </c>
      <c r="AC22">
        <v>0</v>
      </c>
      <c r="AD22">
        <v>1</v>
      </c>
      <c r="AE22">
        <v>1</v>
      </c>
      <c r="AF22" t="s">
        <v>18</v>
      </c>
      <c r="AG22">
        <v>18.767999999999997</v>
      </c>
      <c r="AH22">
        <v>2</v>
      </c>
      <c r="AI22">
        <v>45348482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35">
      <c r="A23">
        <f>ROW(Source!A31)</f>
        <v>31</v>
      </c>
      <c r="B23">
        <v>45348489</v>
      </c>
      <c r="C23">
        <v>45348481</v>
      </c>
      <c r="D23">
        <v>37064876</v>
      </c>
      <c r="E23">
        <v>1</v>
      </c>
      <c r="F23">
        <v>1</v>
      </c>
      <c r="G23">
        <v>1</v>
      </c>
      <c r="H23">
        <v>1</v>
      </c>
      <c r="I23" t="s">
        <v>228</v>
      </c>
      <c r="J23" t="s">
        <v>5</v>
      </c>
      <c r="K23" t="s">
        <v>229</v>
      </c>
      <c r="L23">
        <v>1191</v>
      </c>
      <c r="N23">
        <v>1013</v>
      </c>
      <c r="O23" t="s">
        <v>227</v>
      </c>
      <c r="P23" t="s">
        <v>227</v>
      </c>
      <c r="Q23">
        <v>1</v>
      </c>
      <c r="X23">
        <v>0.03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2</v>
      </c>
      <c r="AF23" t="s">
        <v>17</v>
      </c>
      <c r="AG23">
        <v>3.7499999999999999E-2</v>
      </c>
      <c r="AH23">
        <v>2</v>
      </c>
      <c r="AI23">
        <v>45348483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35">
      <c r="A24">
        <f>ROW(Source!A31)</f>
        <v>31</v>
      </c>
      <c r="B24">
        <v>45348490</v>
      </c>
      <c r="C24">
        <v>45348481</v>
      </c>
      <c r="D24">
        <v>36882452</v>
      </c>
      <c r="E24">
        <v>1</v>
      </c>
      <c r="F24">
        <v>1</v>
      </c>
      <c r="G24">
        <v>1</v>
      </c>
      <c r="H24">
        <v>2</v>
      </c>
      <c r="I24" t="s">
        <v>241</v>
      </c>
      <c r="J24" t="s">
        <v>242</v>
      </c>
      <c r="K24" t="s">
        <v>243</v>
      </c>
      <c r="L24">
        <v>1368</v>
      </c>
      <c r="N24">
        <v>1011</v>
      </c>
      <c r="O24" t="s">
        <v>233</v>
      </c>
      <c r="P24" t="s">
        <v>233</v>
      </c>
      <c r="Q24">
        <v>1</v>
      </c>
      <c r="X24">
        <v>0.01</v>
      </c>
      <c r="Y24">
        <v>0</v>
      </c>
      <c r="Z24">
        <v>31.26</v>
      </c>
      <c r="AA24">
        <v>13.5</v>
      </c>
      <c r="AB24">
        <v>0</v>
      </c>
      <c r="AC24">
        <v>0</v>
      </c>
      <c r="AD24">
        <v>1</v>
      </c>
      <c r="AE24">
        <v>0</v>
      </c>
      <c r="AF24" t="s">
        <v>17</v>
      </c>
      <c r="AG24">
        <v>1.2500000000000001E-2</v>
      </c>
      <c r="AH24">
        <v>2</v>
      </c>
      <c r="AI24">
        <v>45348484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35">
      <c r="A25">
        <f>ROW(Source!A31)</f>
        <v>31</v>
      </c>
      <c r="B25">
        <v>45348491</v>
      </c>
      <c r="C25">
        <v>45348481</v>
      </c>
      <c r="D25">
        <v>36883554</v>
      </c>
      <c r="E25">
        <v>1</v>
      </c>
      <c r="F25">
        <v>1</v>
      </c>
      <c r="G25">
        <v>1</v>
      </c>
      <c r="H25">
        <v>2</v>
      </c>
      <c r="I25" t="s">
        <v>230</v>
      </c>
      <c r="J25" t="s">
        <v>231</v>
      </c>
      <c r="K25" t="s">
        <v>232</v>
      </c>
      <c r="L25">
        <v>1368</v>
      </c>
      <c r="N25">
        <v>1011</v>
      </c>
      <c r="O25" t="s">
        <v>233</v>
      </c>
      <c r="P25" t="s">
        <v>233</v>
      </c>
      <c r="Q25">
        <v>1</v>
      </c>
      <c r="X25">
        <v>0.02</v>
      </c>
      <c r="Y25">
        <v>0</v>
      </c>
      <c r="Z25">
        <v>65.709999999999994</v>
      </c>
      <c r="AA25">
        <v>11.6</v>
      </c>
      <c r="AB25">
        <v>0</v>
      </c>
      <c r="AC25">
        <v>0</v>
      </c>
      <c r="AD25">
        <v>1</v>
      </c>
      <c r="AE25">
        <v>0</v>
      </c>
      <c r="AF25" t="s">
        <v>17</v>
      </c>
      <c r="AG25">
        <v>2.5000000000000001E-2</v>
      </c>
      <c r="AH25">
        <v>2</v>
      </c>
      <c r="AI25">
        <v>45348485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35">
      <c r="A26">
        <f>ROW(Source!A31)</f>
        <v>31</v>
      </c>
      <c r="B26">
        <v>45348492</v>
      </c>
      <c r="C26">
        <v>45348481</v>
      </c>
      <c r="D26">
        <v>36805524</v>
      </c>
      <c r="E26">
        <v>1</v>
      </c>
      <c r="F26">
        <v>1</v>
      </c>
      <c r="G26">
        <v>1</v>
      </c>
      <c r="H26">
        <v>3</v>
      </c>
      <c r="I26" t="s">
        <v>244</v>
      </c>
      <c r="J26" t="s">
        <v>245</v>
      </c>
      <c r="K26" t="s">
        <v>246</v>
      </c>
      <c r="L26">
        <v>1346</v>
      </c>
      <c r="N26">
        <v>1009</v>
      </c>
      <c r="O26" t="s">
        <v>52</v>
      </c>
      <c r="P26" t="s">
        <v>52</v>
      </c>
      <c r="Q26">
        <v>1</v>
      </c>
      <c r="X26">
        <v>0.2</v>
      </c>
      <c r="Y26">
        <v>1.82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5</v>
      </c>
      <c r="AG26">
        <v>0.2</v>
      </c>
      <c r="AH26">
        <v>2</v>
      </c>
      <c r="AI26">
        <v>45348486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35">
      <c r="A27">
        <f>ROW(Source!A31)</f>
        <v>31</v>
      </c>
      <c r="B27">
        <v>45348493</v>
      </c>
      <c r="C27">
        <v>45348481</v>
      </c>
      <c r="D27">
        <v>36797079</v>
      </c>
      <c r="E27">
        <v>17</v>
      </c>
      <c r="F27">
        <v>1</v>
      </c>
      <c r="G27">
        <v>1</v>
      </c>
      <c r="H27">
        <v>3</v>
      </c>
      <c r="I27" t="s">
        <v>309</v>
      </c>
      <c r="J27" t="s">
        <v>5</v>
      </c>
      <c r="K27" t="s">
        <v>310</v>
      </c>
      <c r="L27">
        <v>1348</v>
      </c>
      <c r="N27">
        <v>1009</v>
      </c>
      <c r="O27" t="s">
        <v>34</v>
      </c>
      <c r="P27" t="s">
        <v>34</v>
      </c>
      <c r="Q27">
        <v>1000</v>
      </c>
      <c r="X27">
        <v>0.02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 t="s">
        <v>5</v>
      </c>
      <c r="AG27">
        <v>0.02</v>
      </c>
      <c r="AH27">
        <v>3</v>
      </c>
      <c r="AI27">
        <v>-1</v>
      </c>
      <c r="AJ27" t="s">
        <v>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35">
      <c r="A28">
        <f>ROW(Source!A33)</f>
        <v>33</v>
      </c>
      <c r="B28">
        <v>45348597</v>
      </c>
      <c r="C28">
        <v>45348596</v>
      </c>
      <c r="D28">
        <v>37070202</v>
      </c>
      <c r="E28">
        <v>1</v>
      </c>
      <c r="F28">
        <v>1</v>
      </c>
      <c r="G28">
        <v>1</v>
      </c>
      <c r="H28">
        <v>1</v>
      </c>
      <c r="I28" t="s">
        <v>264</v>
      </c>
      <c r="J28" t="s">
        <v>5</v>
      </c>
      <c r="K28" t="s">
        <v>265</v>
      </c>
      <c r="L28">
        <v>1191</v>
      </c>
      <c r="N28">
        <v>1013</v>
      </c>
      <c r="O28" t="s">
        <v>227</v>
      </c>
      <c r="P28" t="s">
        <v>227</v>
      </c>
      <c r="Q28">
        <v>1</v>
      </c>
      <c r="X28">
        <v>11.99</v>
      </c>
      <c r="Y28">
        <v>0</v>
      </c>
      <c r="Z28">
        <v>0</v>
      </c>
      <c r="AA28">
        <v>0</v>
      </c>
      <c r="AB28">
        <v>9.51</v>
      </c>
      <c r="AC28">
        <v>0</v>
      </c>
      <c r="AD28">
        <v>1</v>
      </c>
      <c r="AE28">
        <v>1</v>
      </c>
      <c r="AF28" t="s">
        <v>18</v>
      </c>
      <c r="AG28">
        <v>13.788499999999999</v>
      </c>
      <c r="AH28">
        <v>2</v>
      </c>
      <c r="AI28">
        <v>45348597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35">
      <c r="A29">
        <f>ROW(Source!A33)</f>
        <v>33</v>
      </c>
      <c r="B29">
        <v>45348598</v>
      </c>
      <c r="C29">
        <v>45348596</v>
      </c>
      <c r="D29">
        <v>37064876</v>
      </c>
      <c r="E29">
        <v>1</v>
      </c>
      <c r="F29">
        <v>1</v>
      </c>
      <c r="G29">
        <v>1</v>
      </c>
      <c r="H29">
        <v>1</v>
      </c>
      <c r="I29" t="s">
        <v>228</v>
      </c>
      <c r="J29" t="s">
        <v>5</v>
      </c>
      <c r="K29" t="s">
        <v>229</v>
      </c>
      <c r="L29">
        <v>1191</v>
      </c>
      <c r="N29">
        <v>1013</v>
      </c>
      <c r="O29" t="s">
        <v>227</v>
      </c>
      <c r="P29" t="s">
        <v>227</v>
      </c>
      <c r="Q29">
        <v>1</v>
      </c>
      <c r="X29">
        <v>0.04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2</v>
      </c>
      <c r="AF29" t="s">
        <v>17</v>
      </c>
      <c r="AG29">
        <v>0.05</v>
      </c>
      <c r="AH29">
        <v>2</v>
      </c>
      <c r="AI29">
        <v>45348598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35">
      <c r="A30">
        <f>ROW(Source!A33)</f>
        <v>33</v>
      </c>
      <c r="B30">
        <v>45348599</v>
      </c>
      <c r="C30">
        <v>45348596</v>
      </c>
      <c r="D30">
        <v>36882452</v>
      </c>
      <c r="E30">
        <v>1</v>
      </c>
      <c r="F30">
        <v>1</v>
      </c>
      <c r="G30">
        <v>1</v>
      </c>
      <c r="H30">
        <v>2</v>
      </c>
      <c r="I30" t="s">
        <v>241</v>
      </c>
      <c r="J30" t="s">
        <v>242</v>
      </c>
      <c r="K30" t="s">
        <v>243</v>
      </c>
      <c r="L30">
        <v>1368</v>
      </c>
      <c r="N30">
        <v>1011</v>
      </c>
      <c r="O30" t="s">
        <v>233</v>
      </c>
      <c r="P30" t="s">
        <v>233</v>
      </c>
      <c r="Q30">
        <v>1</v>
      </c>
      <c r="X30">
        <v>0.01</v>
      </c>
      <c r="Y30">
        <v>0</v>
      </c>
      <c r="Z30">
        <v>31.26</v>
      </c>
      <c r="AA30">
        <v>13.5</v>
      </c>
      <c r="AB30">
        <v>0</v>
      </c>
      <c r="AC30">
        <v>0</v>
      </c>
      <c r="AD30">
        <v>1</v>
      </c>
      <c r="AE30">
        <v>0</v>
      </c>
      <c r="AF30" t="s">
        <v>17</v>
      </c>
      <c r="AG30">
        <v>1.2500000000000001E-2</v>
      </c>
      <c r="AH30">
        <v>2</v>
      </c>
      <c r="AI30">
        <v>45348599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35">
      <c r="A31">
        <f>ROW(Source!A33)</f>
        <v>33</v>
      </c>
      <c r="B31">
        <v>45348600</v>
      </c>
      <c r="C31">
        <v>45348596</v>
      </c>
      <c r="D31">
        <v>36883554</v>
      </c>
      <c r="E31">
        <v>1</v>
      </c>
      <c r="F31">
        <v>1</v>
      </c>
      <c r="G31">
        <v>1</v>
      </c>
      <c r="H31">
        <v>2</v>
      </c>
      <c r="I31" t="s">
        <v>230</v>
      </c>
      <c r="J31" t="s">
        <v>231</v>
      </c>
      <c r="K31" t="s">
        <v>232</v>
      </c>
      <c r="L31">
        <v>1368</v>
      </c>
      <c r="N31">
        <v>1011</v>
      </c>
      <c r="O31" t="s">
        <v>233</v>
      </c>
      <c r="P31" t="s">
        <v>233</v>
      </c>
      <c r="Q31">
        <v>1</v>
      </c>
      <c r="X31">
        <v>0.03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17</v>
      </c>
      <c r="AG31">
        <v>3.7499999999999999E-2</v>
      </c>
      <c r="AH31">
        <v>2</v>
      </c>
      <c r="AI31">
        <v>45348600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35">
      <c r="A32">
        <f>ROW(Source!A33)</f>
        <v>33</v>
      </c>
      <c r="B32">
        <v>45348601</v>
      </c>
      <c r="C32">
        <v>45348596</v>
      </c>
      <c r="D32">
        <v>36805188</v>
      </c>
      <c r="E32">
        <v>1</v>
      </c>
      <c r="F32">
        <v>1</v>
      </c>
      <c r="G32">
        <v>1</v>
      </c>
      <c r="H32">
        <v>3</v>
      </c>
      <c r="I32" t="s">
        <v>266</v>
      </c>
      <c r="J32" t="s">
        <v>267</v>
      </c>
      <c r="K32" t="s">
        <v>268</v>
      </c>
      <c r="L32">
        <v>1327</v>
      </c>
      <c r="N32">
        <v>1005</v>
      </c>
      <c r="O32" t="s">
        <v>39</v>
      </c>
      <c r="P32" t="s">
        <v>39</v>
      </c>
      <c r="Q32">
        <v>1</v>
      </c>
      <c r="X32">
        <v>4.4000000000000004</v>
      </c>
      <c r="Y32">
        <v>72.319999999999993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5</v>
      </c>
      <c r="AG32">
        <v>4.4000000000000004</v>
      </c>
      <c r="AH32">
        <v>2</v>
      </c>
      <c r="AI32">
        <v>45348601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35">
      <c r="A33">
        <f>ROW(Source!A33)</f>
        <v>33</v>
      </c>
      <c r="B33">
        <v>45348602</v>
      </c>
      <c r="C33">
        <v>45348596</v>
      </c>
      <c r="D33">
        <v>36805524</v>
      </c>
      <c r="E33">
        <v>1</v>
      </c>
      <c r="F33">
        <v>1</v>
      </c>
      <c r="G33">
        <v>1</v>
      </c>
      <c r="H33">
        <v>3</v>
      </c>
      <c r="I33" t="s">
        <v>244</v>
      </c>
      <c r="J33" t="s">
        <v>245</v>
      </c>
      <c r="K33" t="s">
        <v>246</v>
      </c>
      <c r="L33">
        <v>1346</v>
      </c>
      <c r="N33">
        <v>1009</v>
      </c>
      <c r="O33" t="s">
        <v>52</v>
      </c>
      <c r="P33" t="s">
        <v>52</v>
      </c>
      <c r="Q33">
        <v>1</v>
      </c>
      <c r="X33">
        <v>0.15</v>
      </c>
      <c r="Y33">
        <v>1.82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5</v>
      </c>
      <c r="AG33">
        <v>0.15</v>
      </c>
      <c r="AH33">
        <v>2</v>
      </c>
      <c r="AI33">
        <v>45348602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35">
      <c r="A34">
        <f>ROW(Source!A33)</f>
        <v>33</v>
      </c>
      <c r="B34">
        <v>45348603</v>
      </c>
      <c r="C34">
        <v>45348596</v>
      </c>
      <c r="D34">
        <v>36839214</v>
      </c>
      <c r="E34">
        <v>1</v>
      </c>
      <c r="F34">
        <v>1</v>
      </c>
      <c r="G34">
        <v>1</v>
      </c>
      <c r="H34">
        <v>3</v>
      </c>
      <c r="I34" t="s">
        <v>269</v>
      </c>
      <c r="J34" t="s">
        <v>270</v>
      </c>
      <c r="K34" t="s">
        <v>271</v>
      </c>
      <c r="L34">
        <v>1348</v>
      </c>
      <c r="N34">
        <v>1009</v>
      </c>
      <c r="O34" t="s">
        <v>34</v>
      </c>
      <c r="P34" t="s">
        <v>34</v>
      </c>
      <c r="Q34">
        <v>1000</v>
      </c>
      <c r="X34">
        <v>2.9000000000000001E-2</v>
      </c>
      <c r="Y34">
        <v>2898.5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5</v>
      </c>
      <c r="AG34">
        <v>2.9000000000000001E-2</v>
      </c>
      <c r="AH34">
        <v>2</v>
      </c>
      <c r="AI34">
        <v>45348603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35">
      <c r="A35">
        <f>ROW(Source!A34)</f>
        <v>34</v>
      </c>
      <c r="B35">
        <v>45348612</v>
      </c>
      <c r="C35">
        <v>45348611</v>
      </c>
      <c r="D35">
        <v>37069580</v>
      </c>
      <c r="E35">
        <v>1</v>
      </c>
      <c r="F35">
        <v>1</v>
      </c>
      <c r="G35">
        <v>1</v>
      </c>
      <c r="H35">
        <v>1</v>
      </c>
      <c r="I35" t="s">
        <v>225</v>
      </c>
      <c r="J35" t="s">
        <v>5</v>
      </c>
      <c r="K35" t="s">
        <v>226</v>
      </c>
      <c r="L35">
        <v>1191</v>
      </c>
      <c r="N35">
        <v>1013</v>
      </c>
      <c r="O35" t="s">
        <v>227</v>
      </c>
      <c r="P35" t="s">
        <v>227</v>
      </c>
      <c r="Q35">
        <v>1</v>
      </c>
      <c r="X35">
        <v>28.07</v>
      </c>
      <c r="Y35">
        <v>0</v>
      </c>
      <c r="Z35">
        <v>0</v>
      </c>
      <c r="AA35">
        <v>0</v>
      </c>
      <c r="AB35">
        <v>8.64</v>
      </c>
      <c r="AC35">
        <v>0</v>
      </c>
      <c r="AD35">
        <v>1</v>
      </c>
      <c r="AE35">
        <v>1</v>
      </c>
      <c r="AF35" t="s">
        <v>5</v>
      </c>
      <c r="AG35">
        <v>28.07</v>
      </c>
      <c r="AH35">
        <v>2</v>
      </c>
      <c r="AI35">
        <v>45348612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35">
      <c r="A36">
        <f>ROW(Source!A34)</f>
        <v>34</v>
      </c>
      <c r="B36">
        <v>45348613</v>
      </c>
      <c r="C36">
        <v>45348611</v>
      </c>
      <c r="D36">
        <v>37064876</v>
      </c>
      <c r="E36">
        <v>1</v>
      </c>
      <c r="F36">
        <v>1</v>
      </c>
      <c r="G36">
        <v>1</v>
      </c>
      <c r="H36">
        <v>1</v>
      </c>
      <c r="I36" t="s">
        <v>228</v>
      </c>
      <c r="J36" t="s">
        <v>5</v>
      </c>
      <c r="K36" t="s">
        <v>229</v>
      </c>
      <c r="L36">
        <v>1191</v>
      </c>
      <c r="N36">
        <v>1013</v>
      </c>
      <c r="O36" t="s">
        <v>227</v>
      </c>
      <c r="P36" t="s">
        <v>227</v>
      </c>
      <c r="Q36">
        <v>1</v>
      </c>
      <c r="X36">
        <v>0.1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5</v>
      </c>
      <c r="AG36">
        <v>0.1</v>
      </c>
      <c r="AH36">
        <v>2</v>
      </c>
      <c r="AI36">
        <v>45348613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35">
      <c r="A37">
        <f>ROW(Source!A34)</f>
        <v>34</v>
      </c>
      <c r="B37">
        <v>45348614</v>
      </c>
      <c r="C37">
        <v>45348611</v>
      </c>
      <c r="D37">
        <v>36882452</v>
      </c>
      <c r="E37">
        <v>1</v>
      </c>
      <c r="F37">
        <v>1</v>
      </c>
      <c r="G37">
        <v>1</v>
      </c>
      <c r="H37">
        <v>2</v>
      </c>
      <c r="I37" t="s">
        <v>241</v>
      </c>
      <c r="J37" t="s">
        <v>242</v>
      </c>
      <c r="K37" t="s">
        <v>243</v>
      </c>
      <c r="L37">
        <v>1368</v>
      </c>
      <c r="N37">
        <v>1011</v>
      </c>
      <c r="O37" t="s">
        <v>233</v>
      </c>
      <c r="P37" t="s">
        <v>233</v>
      </c>
      <c r="Q37">
        <v>1</v>
      </c>
      <c r="X37">
        <v>0.1</v>
      </c>
      <c r="Y37">
        <v>0</v>
      </c>
      <c r="Z37">
        <v>31.26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5</v>
      </c>
      <c r="AG37">
        <v>0.1</v>
      </c>
      <c r="AH37">
        <v>2</v>
      </c>
      <c r="AI37">
        <v>45348614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35">
      <c r="A38">
        <f>ROW(Source!A34)</f>
        <v>34</v>
      </c>
      <c r="B38">
        <v>45348615</v>
      </c>
      <c r="C38">
        <v>45348611</v>
      </c>
      <c r="D38">
        <v>36801792</v>
      </c>
      <c r="E38">
        <v>1</v>
      </c>
      <c r="F38">
        <v>1</v>
      </c>
      <c r="G38">
        <v>1</v>
      </c>
      <c r="H38">
        <v>3</v>
      </c>
      <c r="I38" t="s">
        <v>272</v>
      </c>
      <c r="J38" t="s">
        <v>273</v>
      </c>
      <c r="K38" t="s">
        <v>274</v>
      </c>
      <c r="L38">
        <v>1339</v>
      </c>
      <c r="N38">
        <v>1007</v>
      </c>
      <c r="O38" t="s">
        <v>29</v>
      </c>
      <c r="P38" t="s">
        <v>29</v>
      </c>
      <c r="Q38">
        <v>1</v>
      </c>
      <c r="X38">
        <v>0.01</v>
      </c>
      <c r="Y38">
        <v>2.44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5</v>
      </c>
      <c r="AG38">
        <v>0.01</v>
      </c>
      <c r="AH38">
        <v>2</v>
      </c>
      <c r="AI38">
        <v>45348615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35">
      <c r="A39">
        <f>ROW(Source!A34)</f>
        <v>34</v>
      </c>
      <c r="B39">
        <v>45348616</v>
      </c>
      <c r="C39">
        <v>45348611</v>
      </c>
      <c r="D39">
        <v>36807381</v>
      </c>
      <c r="E39">
        <v>1</v>
      </c>
      <c r="F39">
        <v>1</v>
      </c>
      <c r="G39">
        <v>1</v>
      </c>
      <c r="H39">
        <v>3</v>
      </c>
      <c r="I39" t="s">
        <v>258</v>
      </c>
      <c r="J39" t="s">
        <v>259</v>
      </c>
      <c r="K39" t="s">
        <v>260</v>
      </c>
      <c r="L39">
        <v>1339</v>
      </c>
      <c r="N39">
        <v>1007</v>
      </c>
      <c r="O39" t="s">
        <v>29</v>
      </c>
      <c r="P39" t="s">
        <v>29</v>
      </c>
      <c r="Q39">
        <v>1</v>
      </c>
      <c r="X39">
        <v>3.4000000000000002E-2</v>
      </c>
      <c r="Y39">
        <v>517.91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5</v>
      </c>
      <c r="AG39">
        <v>3.4000000000000002E-2</v>
      </c>
      <c r="AH39">
        <v>2</v>
      </c>
      <c r="AI39">
        <v>45348616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35">
      <c r="A40">
        <f>ROW(Source!A35)</f>
        <v>35</v>
      </c>
      <c r="B40">
        <v>45348624</v>
      </c>
      <c r="C40">
        <v>45348617</v>
      </c>
      <c r="D40">
        <v>37071037</v>
      </c>
      <c r="E40">
        <v>1</v>
      </c>
      <c r="F40">
        <v>1</v>
      </c>
      <c r="G40">
        <v>1</v>
      </c>
      <c r="H40">
        <v>1</v>
      </c>
      <c r="I40" t="s">
        <v>239</v>
      </c>
      <c r="J40" t="s">
        <v>5</v>
      </c>
      <c r="K40" t="s">
        <v>240</v>
      </c>
      <c r="L40">
        <v>1191</v>
      </c>
      <c r="N40">
        <v>1013</v>
      </c>
      <c r="O40" t="s">
        <v>227</v>
      </c>
      <c r="P40" t="s">
        <v>227</v>
      </c>
      <c r="Q40">
        <v>1</v>
      </c>
      <c r="X40">
        <v>16.32</v>
      </c>
      <c r="Y40">
        <v>0</v>
      </c>
      <c r="Z40">
        <v>0</v>
      </c>
      <c r="AA40">
        <v>0</v>
      </c>
      <c r="AB40">
        <v>9.6199999999999992</v>
      </c>
      <c r="AC40">
        <v>0</v>
      </c>
      <c r="AD40">
        <v>1</v>
      </c>
      <c r="AE40">
        <v>1</v>
      </c>
      <c r="AF40" t="s">
        <v>18</v>
      </c>
      <c r="AG40">
        <v>18.767999999999997</v>
      </c>
      <c r="AH40">
        <v>2</v>
      </c>
      <c r="AI40">
        <v>45348618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35">
      <c r="A41">
        <f>ROW(Source!A35)</f>
        <v>35</v>
      </c>
      <c r="B41">
        <v>45348625</v>
      </c>
      <c r="C41">
        <v>45348617</v>
      </c>
      <c r="D41">
        <v>37064876</v>
      </c>
      <c r="E41">
        <v>1</v>
      </c>
      <c r="F41">
        <v>1</v>
      </c>
      <c r="G41">
        <v>1</v>
      </c>
      <c r="H41">
        <v>1</v>
      </c>
      <c r="I41" t="s">
        <v>228</v>
      </c>
      <c r="J41" t="s">
        <v>5</v>
      </c>
      <c r="K41" t="s">
        <v>229</v>
      </c>
      <c r="L41">
        <v>1191</v>
      </c>
      <c r="N41">
        <v>1013</v>
      </c>
      <c r="O41" t="s">
        <v>227</v>
      </c>
      <c r="P41" t="s">
        <v>227</v>
      </c>
      <c r="Q41">
        <v>1</v>
      </c>
      <c r="X41">
        <v>0.03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2</v>
      </c>
      <c r="AF41" t="s">
        <v>17</v>
      </c>
      <c r="AG41">
        <v>3.7499999999999999E-2</v>
      </c>
      <c r="AH41">
        <v>2</v>
      </c>
      <c r="AI41">
        <v>45348619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35">
      <c r="A42">
        <f>ROW(Source!A35)</f>
        <v>35</v>
      </c>
      <c r="B42">
        <v>45348626</v>
      </c>
      <c r="C42">
        <v>45348617</v>
      </c>
      <c r="D42">
        <v>36882452</v>
      </c>
      <c r="E42">
        <v>1</v>
      </c>
      <c r="F42">
        <v>1</v>
      </c>
      <c r="G42">
        <v>1</v>
      </c>
      <c r="H42">
        <v>2</v>
      </c>
      <c r="I42" t="s">
        <v>241</v>
      </c>
      <c r="J42" t="s">
        <v>242</v>
      </c>
      <c r="K42" t="s">
        <v>243</v>
      </c>
      <c r="L42">
        <v>1368</v>
      </c>
      <c r="N42">
        <v>1011</v>
      </c>
      <c r="O42" t="s">
        <v>233</v>
      </c>
      <c r="P42" t="s">
        <v>233</v>
      </c>
      <c r="Q42">
        <v>1</v>
      </c>
      <c r="X42">
        <v>0.01</v>
      </c>
      <c r="Y42">
        <v>0</v>
      </c>
      <c r="Z42">
        <v>31.26</v>
      </c>
      <c r="AA42">
        <v>13.5</v>
      </c>
      <c r="AB42">
        <v>0</v>
      </c>
      <c r="AC42">
        <v>0</v>
      </c>
      <c r="AD42">
        <v>1</v>
      </c>
      <c r="AE42">
        <v>0</v>
      </c>
      <c r="AF42" t="s">
        <v>17</v>
      </c>
      <c r="AG42">
        <v>1.2500000000000001E-2</v>
      </c>
      <c r="AH42">
        <v>2</v>
      </c>
      <c r="AI42">
        <v>45348620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35">
      <c r="A43">
        <f>ROW(Source!A35)</f>
        <v>35</v>
      </c>
      <c r="B43">
        <v>45348627</v>
      </c>
      <c r="C43">
        <v>45348617</v>
      </c>
      <c r="D43">
        <v>36883554</v>
      </c>
      <c r="E43">
        <v>1</v>
      </c>
      <c r="F43">
        <v>1</v>
      </c>
      <c r="G43">
        <v>1</v>
      </c>
      <c r="H43">
        <v>2</v>
      </c>
      <c r="I43" t="s">
        <v>230</v>
      </c>
      <c r="J43" t="s">
        <v>231</v>
      </c>
      <c r="K43" t="s">
        <v>232</v>
      </c>
      <c r="L43">
        <v>1368</v>
      </c>
      <c r="N43">
        <v>1011</v>
      </c>
      <c r="O43" t="s">
        <v>233</v>
      </c>
      <c r="P43" t="s">
        <v>233</v>
      </c>
      <c r="Q43">
        <v>1</v>
      </c>
      <c r="X43">
        <v>0.02</v>
      </c>
      <c r="Y43">
        <v>0</v>
      </c>
      <c r="Z43">
        <v>65.709999999999994</v>
      </c>
      <c r="AA43">
        <v>11.6</v>
      </c>
      <c r="AB43">
        <v>0</v>
      </c>
      <c r="AC43">
        <v>0</v>
      </c>
      <c r="AD43">
        <v>1</v>
      </c>
      <c r="AE43">
        <v>0</v>
      </c>
      <c r="AF43" t="s">
        <v>17</v>
      </c>
      <c r="AG43">
        <v>2.5000000000000001E-2</v>
      </c>
      <c r="AH43">
        <v>2</v>
      </c>
      <c r="AI43">
        <v>45348621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35">
      <c r="A44">
        <f>ROW(Source!A35)</f>
        <v>35</v>
      </c>
      <c r="B44">
        <v>45348628</v>
      </c>
      <c r="C44">
        <v>45348617</v>
      </c>
      <c r="D44">
        <v>36805524</v>
      </c>
      <c r="E44">
        <v>1</v>
      </c>
      <c r="F44">
        <v>1</v>
      </c>
      <c r="G44">
        <v>1</v>
      </c>
      <c r="H44">
        <v>3</v>
      </c>
      <c r="I44" t="s">
        <v>244</v>
      </c>
      <c r="J44" t="s">
        <v>245</v>
      </c>
      <c r="K44" t="s">
        <v>246</v>
      </c>
      <c r="L44">
        <v>1346</v>
      </c>
      <c r="N44">
        <v>1009</v>
      </c>
      <c r="O44" t="s">
        <v>52</v>
      </c>
      <c r="P44" t="s">
        <v>52</v>
      </c>
      <c r="Q44">
        <v>1</v>
      </c>
      <c r="X44">
        <v>0.2</v>
      </c>
      <c r="Y44">
        <v>1.82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5</v>
      </c>
      <c r="AG44">
        <v>0.2</v>
      </c>
      <c r="AH44">
        <v>2</v>
      </c>
      <c r="AI44">
        <v>45348622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35">
      <c r="A45">
        <f>ROW(Source!A35)</f>
        <v>35</v>
      </c>
      <c r="B45">
        <v>45348629</v>
      </c>
      <c r="C45">
        <v>45348617</v>
      </c>
      <c r="D45">
        <v>36797079</v>
      </c>
      <c r="E45">
        <v>17</v>
      </c>
      <c r="F45">
        <v>1</v>
      </c>
      <c r="G45">
        <v>1</v>
      </c>
      <c r="H45">
        <v>3</v>
      </c>
      <c r="I45" t="s">
        <v>309</v>
      </c>
      <c r="J45" t="s">
        <v>5</v>
      </c>
      <c r="K45" t="s">
        <v>310</v>
      </c>
      <c r="L45">
        <v>1348</v>
      </c>
      <c r="N45">
        <v>1009</v>
      </c>
      <c r="O45" t="s">
        <v>34</v>
      </c>
      <c r="P45" t="s">
        <v>34</v>
      </c>
      <c r="Q45">
        <v>1000</v>
      </c>
      <c r="X45">
        <v>0.02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 t="s">
        <v>5</v>
      </c>
      <c r="AG45">
        <v>0.02</v>
      </c>
      <c r="AH45">
        <v>3</v>
      </c>
      <c r="AI45">
        <v>-1</v>
      </c>
      <c r="AJ45" t="s">
        <v>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35">
      <c r="A46">
        <f>ROW(Source!A37)</f>
        <v>37</v>
      </c>
      <c r="B46">
        <v>45348658</v>
      </c>
      <c r="C46">
        <v>45348657</v>
      </c>
      <c r="D46">
        <v>37070090</v>
      </c>
      <c r="E46">
        <v>1</v>
      </c>
      <c r="F46">
        <v>1</v>
      </c>
      <c r="G46">
        <v>1</v>
      </c>
      <c r="H46">
        <v>1</v>
      </c>
      <c r="I46" t="s">
        <v>275</v>
      </c>
      <c r="J46" t="s">
        <v>5</v>
      </c>
      <c r="K46" t="s">
        <v>276</v>
      </c>
      <c r="L46">
        <v>1191</v>
      </c>
      <c r="N46">
        <v>1013</v>
      </c>
      <c r="O46" t="s">
        <v>227</v>
      </c>
      <c r="P46" t="s">
        <v>227</v>
      </c>
      <c r="Q46">
        <v>1</v>
      </c>
      <c r="X46">
        <v>42.9</v>
      </c>
      <c r="Y46">
        <v>0</v>
      </c>
      <c r="Z46">
        <v>0</v>
      </c>
      <c r="AA46">
        <v>0</v>
      </c>
      <c r="AB46">
        <v>8.9700000000000006</v>
      </c>
      <c r="AC46">
        <v>0</v>
      </c>
      <c r="AD46">
        <v>1</v>
      </c>
      <c r="AE46">
        <v>1</v>
      </c>
      <c r="AF46" t="s">
        <v>18</v>
      </c>
      <c r="AG46">
        <v>49.334999999999994</v>
      </c>
      <c r="AH46">
        <v>2</v>
      </c>
      <c r="AI46">
        <v>45348658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35">
      <c r="A47">
        <f>ROW(Source!A37)</f>
        <v>37</v>
      </c>
      <c r="B47">
        <v>45348659</v>
      </c>
      <c r="C47">
        <v>45348657</v>
      </c>
      <c r="D47">
        <v>37064876</v>
      </c>
      <c r="E47">
        <v>1</v>
      </c>
      <c r="F47">
        <v>1</v>
      </c>
      <c r="G47">
        <v>1</v>
      </c>
      <c r="H47">
        <v>1</v>
      </c>
      <c r="I47" t="s">
        <v>228</v>
      </c>
      <c r="J47" t="s">
        <v>5</v>
      </c>
      <c r="K47" t="s">
        <v>229</v>
      </c>
      <c r="L47">
        <v>1191</v>
      </c>
      <c r="N47">
        <v>1013</v>
      </c>
      <c r="O47" t="s">
        <v>227</v>
      </c>
      <c r="P47" t="s">
        <v>227</v>
      </c>
      <c r="Q47">
        <v>1</v>
      </c>
      <c r="X47">
        <v>0.17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2</v>
      </c>
      <c r="AF47" t="s">
        <v>17</v>
      </c>
      <c r="AG47">
        <v>0.21250000000000002</v>
      </c>
      <c r="AH47">
        <v>2</v>
      </c>
      <c r="AI47">
        <v>45348659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35">
      <c r="A48">
        <f>ROW(Source!A37)</f>
        <v>37</v>
      </c>
      <c r="B48">
        <v>45348660</v>
      </c>
      <c r="C48">
        <v>45348657</v>
      </c>
      <c r="D48">
        <v>36882452</v>
      </c>
      <c r="E48">
        <v>1</v>
      </c>
      <c r="F48">
        <v>1</v>
      </c>
      <c r="G48">
        <v>1</v>
      </c>
      <c r="H48">
        <v>2</v>
      </c>
      <c r="I48" t="s">
        <v>241</v>
      </c>
      <c r="J48" t="s">
        <v>242</v>
      </c>
      <c r="K48" t="s">
        <v>243</v>
      </c>
      <c r="L48">
        <v>1368</v>
      </c>
      <c r="N48">
        <v>1011</v>
      </c>
      <c r="O48" t="s">
        <v>233</v>
      </c>
      <c r="P48" t="s">
        <v>233</v>
      </c>
      <c r="Q48">
        <v>1</v>
      </c>
      <c r="X48">
        <v>0.02</v>
      </c>
      <c r="Y48">
        <v>0</v>
      </c>
      <c r="Z48">
        <v>31.26</v>
      </c>
      <c r="AA48">
        <v>13.5</v>
      </c>
      <c r="AB48">
        <v>0</v>
      </c>
      <c r="AC48">
        <v>0</v>
      </c>
      <c r="AD48">
        <v>1</v>
      </c>
      <c r="AE48">
        <v>0</v>
      </c>
      <c r="AF48" t="s">
        <v>17</v>
      </c>
      <c r="AG48">
        <v>2.5000000000000001E-2</v>
      </c>
      <c r="AH48">
        <v>2</v>
      </c>
      <c r="AI48">
        <v>45348660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35">
      <c r="A49">
        <f>ROW(Source!A37)</f>
        <v>37</v>
      </c>
      <c r="B49">
        <v>45348661</v>
      </c>
      <c r="C49">
        <v>45348657</v>
      </c>
      <c r="D49">
        <v>36883554</v>
      </c>
      <c r="E49">
        <v>1</v>
      </c>
      <c r="F49">
        <v>1</v>
      </c>
      <c r="G49">
        <v>1</v>
      </c>
      <c r="H49">
        <v>2</v>
      </c>
      <c r="I49" t="s">
        <v>230</v>
      </c>
      <c r="J49" t="s">
        <v>231</v>
      </c>
      <c r="K49" t="s">
        <v>232</v>
      </c>
      <c r="L49">
        <v>1368</v>
      </c>
      <c r="N49">
        <v>1011</v>
      </c>
      <c r="O49" t="s">
        <v>233</v>
      </c>
      <c r="P49" t="s">
        <v>233</v>
      </c>
      <c r="Q49">
        <v>1</v>
      </c>
      <c r="X49">
        <v>0.15</v>
      </c>
      <c r="Y49">
        <v>0</v>
      </c>
      <c r="Z49">
        <v>65.709999999999994</v>
      </c>
      <c r="AA49">
        <v>11.6</v>
      </c>
      <c r="AB49">
        <v>0</v>
      </c>
      <c r="AC49">
        <v>0</v>
      </c>
      <c r="AD49">
        <v>1</v>
      </c>
      <c r="AE49">
        <v>0</v>
      </c>
      <c r="AF49" t="s">
        <v>17</v>
      </c>
      <c r="AG49">
        <v>0.1875</v>
      </c>
      <c r="AH49">
        <v>2</v>
      </c>
      <c r="AI49">
        <v>45348661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35">
      <c r="A50">
        <f>ROW(Source!A37)</f>
        <v>37</v>
      </c>
      <c r="B50">
        <v>45348662</v>
      </c>
      <c r="C50">
        <v>45348657</v>
      </c>
      <c r="D50">
        <v>36805188</v>
      </c>
      <c r="E50">
        <v>1</v>
      </c>
      <c r="F50">
        <v>1</v>
      </c>
      <c r="G50">
        <v>1</v>
      </c>
      <c r="H50">
        <v>3</v>
      </c>
      <c r="I50" t="s">
        <v>266</v>
      </c>
      <c r="J50" t="s">
        <v>267</v>
      </c>
      <c r="K50" t="s">
        <v>268</v>
      </c>
      <c r="L50">
        <v>1327</v>
      </c>
      <c r="N50">
        <v>1005</v>
      </c>
      <c r="O50" t="s">
        <v>39</v>
      </c>
      <c r="P50" t="s">
        <v>39</v>
      </c>
      <c r="Q50">
        <v>1</v>
      </c>
      <c r="X50">
        <v>0.84</v>
      </c>
      <c r="Y50">
        <v>72.319999999999993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5</v>
      </c>
      <c r="AG50">
        <v>0.84</v>
      </c>
      <c r="AH50">
        <v>2</v>
      </c>
      <c r="AI50">
        <v>45348662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35">
      <c r="A51">
        <f>ROW(Source!A37)</f>
        <v>37</v>
      </c>
      <c r="B51">
        <v>45348663</v>
      </c>
      <c r="C51">
        <v>45348657</v>
      </c>
      <c r="D51">
        <v>36805524</v>
      </c>
      <c r="E51">
        <v>1</v>
      </c>
      <c r="F51">
        <v>1</v>
      </c>
      <c r="G51">
        <v>1</v>
      </c>
      <c r="H51">
        <v>3</v>
      </c>
      <c r="I51" t="s">
        <v>244</v>
      </c>
      <c r="J51" t="s">
        <v>245</v>
      </c>
      <c r="K51" t="s">
        <v>246</v>
      </c>
      <c r="L51">
        <v>1346</v>
      </c>
      <c r="N51">
        <v>1009</v>
      </c>
      <c r="O51" t="s">
        <v>52</v>
      </c>
      <c r="P51" t="s">
        <v>52</v>
      </c>
      <c r="Q51">
        <v>1</v>
      </c>
      <c r="X51">
        <v>0.31</v>
      </c>
      <c r="Y51">
        <v>1.82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5</v>
      </c>
      <c r="AG51">
        <v>0.31</v>
      </c>
      <c r="AH51">
        <v>2</v>
      </c>
      <c r="AI51">
        <v>45348663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35">
      <c r="A52">
        <f>ROW(Source!A37)</f>
        <v>37</v>
      </c>
      <c r="B52">
        <v>45348664</v>
      </c>
      <c r="C52">
        <v>45348657</v>
      </c>
      <c r="D52">
        <v>36797561</v>
      </c>
      <c r="E52">
        <v>17</v>
      </c>
      <c r="F52">
        <v>1</v>
      </c>
      <c r="G52">
        <v>1</v>
      </c>
      <c r="H52">
        <v>3</v>
      </c>
      <c r="I52" t="s">
        <v>311</v>
      </c>
      <c r="J52" t="s">
        <v>5</v>
      </c>
      <c r="K52" t="s">
        <v>312</v>
      </c>
      <c r="L52">
        <v>1348</v>
      </c>
      <c r="N52">
        <v>1009</v>
      </c>
      <c r="O52" t="s">
        <v>34</v>
      </c>
      <c r="P52" t="s">
        <v>34</v>
      </c>
      <c r="Q52">
        <v>1000</v>
      </c>
      <c r="X52">
        <v>6.3E-2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 t="s">
        <v>5</v>
      </c>
      <c r="AG52">
        <v>6.3E-2</v>
      </c>
      <c r="AH52">
        <v>3</v>
      </c>
      <c r="AI52">
        <v>-1</v>
      </c>
      <c r="AJ52" t="s">
        <v>5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35">
      <c r="A53">
        <f>ROW(Source!A37)</f>
        <v>37</v>
      </c>
      <c r="B53">
        <v>45348665</v>
      </c>
      <c r="C53">
        <v>45348657</v>
      </c>
      <c r="D53">
        <v>36839212</v>
      </c>
      <c r="E53">
        <v>1</v>
      </c>
      <c r="F53">
        <v>1</v>
      </c>
      <c r="G53">
        <v>1</v>
      </c>
      <c r="H53">
        <v>3</v>
      </c>
      <c r="I53" t="s">
        <v>277</v>
      </c>
      <c r="J53" t="s">
        <v>278</v>
      </c>
      <c r="K53" t="s">
        <v>279</v>
      </c>
      <c r="L53">
        <v>1348</v>
      </c>
      <c r="N53">
        <v>1009</v>
      </c>
      <c r="O53" t="s">
        <v>34</v>
      </c>
      <c r="P53" t="s">
        <v>34</v>
      </c>
      <c r="Q53">
        <v>1000</v>
      </c>
      <c r="X53">
        <v>5.0999999999999997E-2</v>
      </c>
      <c r="Y53">
        <v>4294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5</v>
      </c>
      <c r="AG53">
        <v>5.0999999999999997E-2</v>
      </c>
      <c r="AH53">
        <v>2</v>
      </c>
      <c r="AI53">
        <v>45348665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35">
      <c r="A54">
        <f>ROW(Source!A39)</f>
        <v>39</v>
      </c>
      <c r="B54">
        <v>45348682</v>
      </c>
      <c r="C54">
        <v>45348681</v>
      </c>
      <c r="D54">
        <v>37071037</v>
      </c>
      <c r="E54">
        <v>1</v>
      </c>
      <c r="F54">
        <v>1</v>
      </c>
      <c r="G54">
        <v>1</v>
      </c>
      <c r="H54">
        <v>1</v>
      </c>
      <c r="I54" t="s">
        <v>239</v>
      </c>
      <c r="J54" t="s">
        <v>5</v>
      </c>
      <c r="K54" t="s">
        <v>240</v>
      </c>
      <c r="L54">
        <v>1191</v>
      </c>
      <c r="N54">
        <v>1013</v>
      </c>
      <c r="O54" t="s">
        <v>227</v>
      </c>
      <c r="P54" t="s">
        <v>227</v>
      </c>
      <c r="Q54">
        <v>1</v>
      </c>
      <c r="X54">
        <v>48.73</v>
      </c>
      <c r="Y54">
        <v>0</v>
      </c>
      <c r="Z54">
        <v>0</v>
      </c>
      <c r="AA54">
        <v>0</v>
      </c>
      <c r="AB54">
        <v>9.6199999999999992</v>
      </c>
      <c r="AC54">
        <v>0</v>
      </c>
      <c r="AD54">
        <v>1</v>
      </c>
      <c r="AE54">
        <v>1</v>
      </c>
      <c r="AF54" t="s">
        <v>18</v>
      </c>
      <c r="AG54">
        <v>56.03949999999999</v>
      </c>
      <c r="AH54">
        <v>2</v>
      </c>
      <c r="AI54">
        <v>45348682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35">
      <c r="A55">
        <f>ROW(Source!A39)</f>
        <v>39</v>
      </c>
      <c r="B55">
        <v>45348683</v>
      </c>
      <c r="C55">
        <v>45348681</v>
      </c>
      <c r="D55">
        <v>37064876</v>
      </c>
      <c r="E55">
        <v>1</v>
      </c>
      <c r="F55">
        <v>1</v>
      </c>
      <c r="G55">
        <v>1</v>
      </c>
      <c r="H55">
        <v>1</v>
      </c>
      <c r="I55" t="s">
        <v>228</v>
      </c>
      <c r="J55" t="s">
        <v>5</v>
      </c>
      <c r="K55" t="s">
        <v>229</v>
      </c>
      <c r="L55">
        <v>1191</v>
      </c>
      <c r="N55">
        <v>1013</v>
      </c>
      <c r="O55" t="s">
        <v>227</v>
      </c>
      <c r="P55" t="s">
        <v>227</v>
      </c>
      <c r="Q55">
        <v>1</v>
      </c>
      <c r="X55">
        <v>23.39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2</v>
      </c>
      <c r="AF55" t="s">
        <v>17</v>
      </c>
      <c r="AG55">
        <v>29.237500000000001</v>
      </c>
      <c r="AH55">
        <v>2</v>
      </c>
      <c r="AI55">
        <v>45348683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35">
      <c r="A56">
        <f>ROW(Source!A39)</f>
        <v>39</v>
      </c>
      <c r="B56">
        <v>45348684</v>
      </c>
      <c r="C56">
        <v>45348681</v>
      </c>
      <c r="D56">
        <v>36882383</v>
      </c>
      <c r="E56">
        <v>1</v>
      </c>
      <c r="F56">
        <v>1</v>
      </c>
      <c r="G56">
        <v>1</v>
      </c>
      <c r="H56">
        <v>2</v>
      </c>
      <c r="I56" t="s">
        <v>280</v>
      </c>
      <c r="J56" t="s">
        <v>281</v>
      </c>
      <c r="K56" t="s">
        <v>282</v>
      </c>
      <c r="L56">
        <v>1368</v>
      </c>
      <c r="N56">
        <v>1011</v>
      </c>
      <c r="O56" t="s">
        <v>233</v>
      </c>
      <c r="P56" t="s">
        <v>233</v>
      </c>
      <c r="Q56">
        <v>1</v>
      </c>
      <c r="X56">
        <v>0.36</v>
      </c>
      <c r="Y56">
        <v>0</v>
      </c>
      <c r="Z56">
        <v>89.99</v>
      </c>
      <c r="AA56">
        <v>10.06</v>
      </c>
      <c r="AB56">
        <v>0</v>
      </c>
      <c r="AC56">
        <v>0</v>
      </c>
      <c r="AD56">
        <v>1</v>
      </c>
      <c r="AE56">
        <v>0</v>
      </c>
      <c r="AF56" t="s">
        <v>17</v>
      </c>
      <c r="AG56">
        <v>0.44999999999999996</v>
      </c>
      <c r="AH56">
        <v>2</v>
      </c>
      <c r="AI56">
        <v>45348684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35">
      <c r="A57">
        <f>ROW(Source!A39)</f>
        <v>39</v>
      </c>
      <c r="B57">
        <v>45348685</v>
      </c>
      <c r="C57">
        <v>45348681</v>
      </c>
      <c r="D57">
        <v>36883554</v>
      </c>
      <c r="E57">
        <v>1</v>
      </c>
      <c r="F57">
        <v>1</v>
      </c>
      <c r="G57">
        <v>1</v>
      </c>
      <c r="H57">
        <v>2</v>
      </c>
      <c r="I57" t="s">
        <v>230</v>
      </c>
      <c r="J57" t="s">
        <v>231</v>
      </c>
      <c r="K57" t="s">
        <v>232</v>
      </c>
      <c r="L57">
        <v>1368</v>
      </c>
      <c r="N57">
        <v>1011</v>
      </c>
      <c r="O57" t="s">
        <v>233</v>
      </c>
      <c r="P57" t="s">
        <v>233</v>
      </c>
      <c r="Q57">
        <v>1</v>
      </c>
      <c r="X57">
        <v>4.47</v>
      </c>
      <c r="Y57">
        <v>0</v>
      </c>
      <c r="Z57">
        <v>65.709999999999994</v>
      </c>
      <c r="AA57">
        <v>11.6</v>
      </c>
      <c r="AB57">
        <v>0</v>
      </c>
      <c r="AC57">
        <v>0</v>
      </c>
      <c r="AD57">
        <v>1</v>
      </c>
      <c r="AE57">
        <v>0</v>
      </c>
      <c r="AF57" t="s">
        <v>17</v>
      </c>
      <c r="AG57">
        <v>5.5874999999999995</v>
      </c>
      <c r="AH57">
        <v>2</v>
      </c>
      <c r="AI57">
        <v>45348685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35">
      <c r="A58">
        <f>ROW(Source!A39)</f>
        <v>39</v>
      </c>
      <c r="B58">
        <v>45348686</v>
      </c>
      <c r="C58">
        <v>45348681</v>
      </c>
      <c r="D58">
        <v>36883878</v>
      </c>
      <c r="E58">
        <v>1</v>
      </c>
      <c r="F58">
        <v>1</v>
      </c>
      <c r="G58">
        <v>1</v>
      </c>
      <c r="H58">
        <v>2</v>
      </c>
      <c r="I58" t="s">
        <v>283</v>
      </c>
      <c r="J58" t="s">
        <v>284</v>
      </c>
      <c r="K58" t="s">
        <v>285</v>
      </c>
      <c r="L58">
        <v>1368</v>
      </c>
      <c r="N58">
        <v>1011</v>
      </c>
      <c r="O58" t="s">
        <v>233</v>
      </c>
      <c r="P58" t="s">
        <v>233</v>
      </c>
      <c r="Q58">
        <v>1</v>
      </c>
      <c r="X58">
        <v>18.559999999999999</v>
      </c>
      <c r="Y58">
        <v>0</v>
      </c>
      <c r="Z58">
        <v>90</v>
      </c>
      <c r="AA58">
        <v>10.06</v>
      </c>
      <c r="AB58">
        <v>0</v>
      </c>
      <c r="AC58">
        <v>0</v>
      </c>
      <c r="AD58">
        <v>1</v>
      </c>
      <c r="AE58">
        <v>0</v>
      </c>
      <c r="AF58" t="s">
        <v>17</v>
      </c>
      <c r="AG58">
        <v>23.2</v>
      </c>
      <c r="AH58">
        <v>2</v>
      </c>
      <c r="AI58">
        <v>45348686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35">
      <c r="A59">
        <f>ROW(Source!A39)</f>
        <v>39</v>
      </c>
      <c r="B59">
        <v>45348687</v>
      </c>
      <c r="C59">
        <v>45348681</v>
      </c>
      <c r="D59">
        <v>36805524</v>
      </c>
      <c r="E59">
        <v>1</v>
      </c>
      <c r="F59">
        <v>1</v>
      </c>
      <c r="G59">
        <v>1</v>
      </c>
      <c r="H59">
        <v>3</v>
      </c>
      <c r="I59" t="s">
        <v>244</v>
      </c>
      <c r="J59" t="s">
        <v>245</v>
      </c>
      <c r="K59" t="s">
        <v>246</v>
      </c>
      <c r="L59">
        <v>1346</v>
      </c>
      <c r="N59">
        <v>1009</v>
      </c>
      <c r="O59" t="s">
        <v>52</v>
      </c>
      <c r="P59" t="s">
        <v>52</v>
      </c>
      <c r="Q59">
        <v>1</v>
      </c>
      <c r="X59">
        <v>5</v>
      </c>
      <c r="Y59">
        <v>1.82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5</v>
      </c>
      <c r="AG59">
        <v>5</v>
      </c>
      <c r="AH59">
        <v>2</v>
      </c>
      <c r="AI59">
        <v>45348687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35">
      <c r="A60">
        <f>ROW(Source!A39)</f>
        <v>39</v>
      </c>
      <c r="B60">
        <v>45348688</v>
      </c>
      <c r="C60">
        <v>45348681</v>
      </c>
      <c r="D60">
        <v>36796533</v>
      </c>
      <c r="E60">
        <v>17</v>
      </c>
      <c r="F60">
        <v>1</v>
      </c>
      <c r="G60">
        <v>1</v>
      </c>
      <c r="H60">
        <v>3</v>
      </c>
      <c r="I60" t="s">
        <v>313</v>
      </c>
      <c r="J60" t="s">
        <v>5</v>
      </c>
      <c r="K60" t="s">
        <v>314</v>
      </c>
      <c r="L60">
        <v>1339</v>
      </c>
      <c r="N60">
        <v>1007</v>
      </c>
      <c r="O60" t="s">
        <v>29</v>
      </c>
      <c r="P60" t="s">
        <v>29</v>
      </c>
      <c r="Q60">
        <v>1</v>
      </c>
      <c r="X60">
        <v>3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 t="s">
        <v>5</v>
      </c>
      <c r="AG60">
        <v>3</v>
      </c>
      <c r="AH60">
        <v>3</v>
      </c>
      <c r="AI60">
        <v>-1</v>
      </c>
      <c r="AJ60" t="s">
        <v>5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35">
      <c r="A61">
        <f>ROW(Source!A41)</f>
        <v>41</v>
      </c>
      <c r="B61">
        <v>45348697</v>
      </c>
      <c r="C61">
        <v>45348696</v>
      </c>
      <c r="D61">
        <v>37072442</v>
      </c>
      <c r="E61">
        <v>1</v>
      </c>
      <c r="F61">
        <v>1</v>
      </c>
      <c r="G61">
        <v>1</v>
      </c>
      <c r="H61">
        <v>1</v>
      </c>
      <c r="I61" t="s">
        <v>286</v>
      </c>
      <c r="J61" t="s">
        <v>5</v>
      </c>
      <c r="K61" t="s">
        <v>287</v>
      </c>
      <c r="L61">
        <v>1191</v>
      </c>
      <c r="N61">
        <v>1013</v>
      </c>
      <c r="O61" t="s">
        <v>227</v>
      </c>
      <c r="P61" t="s">
        <v>227</v>
      </c>
      <c r="Q61">
        <v>1</v>
      </c>
      <c r="X61">
        <v>5.31</v>
      </c>
      <c r="Y61">
        <v>0</v>
      </c>
      <c r="Z61">
        <v>0</v>
      </c>
      <c r="AA61">
        <v>0</v>
      </c>
      <c r="AB61">
        <v>10.65</v>
      </c>
      <c r="AC61">
        <v>0</v>
      </c>
      <c r="AD61">
        <v>1</v>
      </c>
      <c r="AE61">
        <v>1</v>
      </c>
      <c r="AF61" t="s">
        <v>18</v>
      </c>
      <c r="AG61">
        <v>6.1064999999999987</v>
      </c>
      <c r="AH61">
        <v>2</v>
      </c>
      <c r="AI61">
        <v>45348697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35">
      <c r="A62">
        <f>ROW(Source!A41)</f>
        <v>41</v>
      </c>
      <c r="B62">
        <v>45348698</v>
      </c>
      <c r="C62">
        <v>45348696</v>
      </c>
      <c r="D62">
        <v>37064876</v>
      </c>
      <c r="E62">
        <v>1</v>
      </c>
      <c r="F62">
        <v>1</v>
      </c>
      <c r="G62">
        <v>1</v>
      </c>
      <c r="H62">
        <v>1</v>
      </c>
      <c r="I62" t="s">
        <v>228</v>
      </c>
      <c r="J62" t="s">
        <v>5</v>
      </c>
      <c r="K62" t="s">
        <v>229</v>
      </c>
      <c r="L62">
        <v>1191</v>
      </c>
      <c r="N62">
        <v>1013</v>
      </c>
      <c r="O62" t="s">
        <v>227</v>
      </c>
      <c r="P62" t="s">
        <v>227</v>
      </c>
      <c r="Q62">
        <v>1</v>
      </c>
      <c r="X62">
        <v>0.02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2</v>
      </c>
      <c r="AF62" t="s">
        <v>17</v>
      </c>
      <c r="AG62">
        <v>2.5000000000000001E-2</v>
      </c>
      <c r="AH62">
        <v>2</v>
      </c>
      <c r="AI62">
        <v>45348698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35">
      <c r="A63">
        <f>ROW(Source!A41)</f>
        <v>41</v>
      </c>
      <c r="B63">
        <v>45348699</v>
      </c>
      <c r="C63">
        <v>45348696</v>
      </c>
      <c r="D63">
        <v>36882356</v>
      </c>
      <c r="E63">
        <v>1</v>
      </c>
      <c r="F63">
        <v>1</v>
      </c>
      <c r="G63">
        <v>1</v>
      </c>
      <c r="H63">
        <v>2</v>
      </c>
      <c r="I63" t="s">
        <v>288</v>
      </c>
      <c r="J63" t="s">
        <v>289</v>
      </c>
      <c r="K63" t="s">
        <v>290</v>
      </c>
      <c r="L63">
        <v>1368</v>
      </c>
      <c r="N63">
        <v>1011</v>
      </c>
      <c r="O63" t="s">
        <v>233</v>
      </c>
      <c r="P63" t="s">
        <v>233</v>
      </c>
      <c r="Q63">
        <v>1</v>
      </c>
      <c r="X63">
        <v>0.01</v>
      </c>
      <c r="Y63">
        <v>0</v>
      </c>
      <c r="Z63">
        <v>1.7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17</v>
      </c>
      <c r="AG63">
        <v>1.2500000000000001E-2</v>
      </c>
      <c r="AH63">
        <v>2</v>
      </c>
      <c r="AI63">
        <v>45348699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35">
      <c r="A64">
        <f>ROW(Source!A41)</f>
        <v>41</v>
      </c>
      <c r="B64">
        <v>45348700</v>
      </c>
      <c r="C64">
        <v>45348696</v>
      </c>
      <c r="D64">
        <v>36882383</v>
      </c>
      <c r="E64">
        <v>1</v>
      </c>
      <c r="F64">
        <v>1</v>
      </c>
      <c r="G64">
        <v>1</v>
      </c>
      <c r="H64">
        <v>2</v>
      </c>
      <c r="I64" t="s">
        <v>280</v>
      </c>
      <c r="J64" t="s">
        <v>281</v>
      </c>
      <c r="K64" t="s">
        <v>282</v>
      </c>
      <c r="L64">
        <v>1368</v>
      </c>
      <c r="N64">
        <v>1011</v>
      </c>
      <c r="O64" t="s">
        <v>233</v>
      </c>
      <c r="P64" t="s">
        <v>233</v>
      </c>
      <c r="Q64">
        <v>1</v>
      </c>
      <c r="X64">
        <v>0.01</v>
      </c>
      <c r="Y64">
        <v>0</v>
      </c>
      <c r="Z64">
        <v>89.99</v>
      </c>
      <c r="AA64">
        <v>10.06</v>
      </c>
      <c r="AB64">
        <v>0</v>
      </c>
      <c r="AC64">
        <v>0</v>
      </c>
      <c r="AD64">
        <v>1</v>
      </c>
      <c r="AE64">
        <v>0</v>
      </c>
      <c r="AF64" t="s">
        <v>17</v>
      </c>
      <c r="AG64">
        <v>1.2500000000000001E-2</v>
      </c>
      <c r="AH64">
        <v>2</v>
      </c>
      <c r="AI64">
        <v>45348700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35">
      <c r="A65">
        <f>ROW(Source!A41)</f>
        <v>41</v>
      </c>
      <c r="B65">
        <v>45348701</v>
      </c>
      <c r="C65">
        <v>45348696</v>
      </c>
      <c r="D65">
        <v>36883554</v>
      </c>
      <c r="E65">
        <v>1</v>
      </c>
      <c r="F65">
        <v>1</v>
      </c>
      <c r="G65">
        <v>1</v>
      </c>
      <c r="H65">
        <v>2</v>
      </c>
      <c r="I65" t="s">
        <v>230</v>
      </c>
      <c r="J65" t="s">
        <v>231</v>
      </c>
      <c r="K65" t="s">
        <v>232</v>
      </c>
      <c r="L65">
        <v>1368</v>
      </c>
      <c r="N65">
        <v>1011</v>
      </c>
      <c r="O65" t="s">
        <v>233</v>
      </c>
      <c r="P65" t="s">
        <v>233</v>
      </c>
      <c r="Q65">
        <v>1</v>
      </c>
      <c r="X65">
        <v>0.01</v>
      </c>
      <c r="Y65">
        <v>0</v>
      </c>
      <c r="Z65">
        <v>65.709999999999994</v>
      </c>
      <c r="AA65">
        <v>11.6</v>
      </c>
      <c r="AB65">
        <v>0</v>
      </c>
      <c r="AC65">
        <v>0</v>
      </c>
      <c r="AD65">
        <v>1</v>
      </c>
      <c r="AE65">
        <v>0</v>
      </c>
      <c r="AF65" t="s">
        <v>17</v>
      </c>
      <c r="AG65">
        <v>1.2500000000000001E-2</v>
      </c>
      <c r="AH65">
        <v>2</v>
      </c>
      <c r="AI65">
        <v>45348701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35">
      <c r="A66">
        <f>ROW(Source!A41)</f>
        <v>41</v>
      </c>
      <c r="B66">
        <v>45348702</v>
      </c>
      <c r="C66">
        <v>45348696</v>
      </c>
      <c r="D66">
        <v>36884416</v>
      </c>
      <c r="E66">
        <v>1</v>
      </c>
      <c r="F66">
        <v>1</v>
      </c>
      <c r="G66">
        <v>1</v>
      </c>
      <c r="H66">
        <v>2</v>
      </c>
      <c r="I66" t="s">
        <v>291</v>
      </c>
      <c r="J66" t="s">
        <v>292</v>
      </c>
      <c r="K66" t="s">
        <v>293</v>
      </c>
      <c r="L66">
        <v>1368</v>
      </c>
      <c r="N66">
        <v>1011</v>
      </c>
      <c r="O66" t="s">
        <v>233</v>
      </c>
      <c r="P66" t="s">
        <v>233</v>
      </c>
      <c r="Q66">
        <v>1</v>
      </c>
      <c r="X66">
        <v>1.1200000000000001</v>
      </c>
      <c r="Y66">
        <v>0</v>
      </c>
      <c r="Z66">
        <v>6.82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17</v>
      </c>
      <c r="AG66">
        <v>1.4000000000000001</v>
      </c>
      <c r="AH66">
        <v>2</v>
      </c>
      <c r="AI66">
        <v>45348702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35">
      <c r="A67">
        <f>ROW(Source!A41)</f>
        <v>41</v>
      </c>
      <c r="B67">
        <v>45348703</v>
      </c>
      <c r="C67">
        <v>45348696</v>
      </c>
      <c r="D67">
        <v>36837948</v>
      </c>
      <c r="E67">
        <v>1</v>
      </c>
      <c r="F67">
        <v>1</v>
      </c>
      <c r="G67">
        <v>1</v>
      </c>
      <c r="H67">
        <v>3</v>
      </c>
      <c r="I67" t="s">
        <v>294</v>
      </c>
      <c r="J67" t="s">
        <v>295</v>
      </c>
      <c r="K67" t="s">
        <v>296</v>
      </c>
      <c r="L67">
        <v>1348</v>
      </c>
      <c r="N67">
        <v>1009</v>
      </c>
      <c r="O67" t="s">
        <v>34</v>
      </c>
      <c r="P67" t="s">
        <v>34</v>
      </c>
      <c r="Q67">
        <v>1000</v>
      </c>
      <c r="X67">
        <v>1.2E-2</v>
      </c>
      <c r="Y67">
        <v>15620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5</v>
      </c>
      <c r="AG67">
        <v>1.2E-2</v>
      </c>
      <c r="AH67">
        <v>2</v>
      </c>
      <c r="AI67">
        <v>45348703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35">
      <c r="A68">
        <f>ROW(Source!A41)</f>
        <v>41</v>
      </c>
      <c r="B68">
        <v>45348704</v>
      </c>
      <c r="C68">
        <v>45348696</v>
      </c>
      <c r="D68">
        <v>36839083</v>
      </c>
      <c r="E68">
        <v>1</v>
      </c>
      <c r="F68">
        <v>1</v>
      </c>
      <c r="G68">
        <v>1</v>
      </c>
      <c r="H68">
        <v>3</v>
      </c>
      <c r="I68" t="s">
        <v>297</v>
      </c>
      <c r="J68" t="s">
        <v>298</v>
      </c>
      <c r="K68" t="s">
        <v>299</v>
      </c>
      <c r="L68">
        <v>1348</v>
      </c>
      <c r="N68">
        <v>1009</v>
      </c>
      <c r="O68" t="s">
        <v>34</v>
      </c>
      <c r="P68" t="s">
        <v>34</v>
      </c>
      <c r="Q68">
        <v>1000</v>
      </c>
      <c r="X68">
        <v>2E-3</v>
      </c>
      <c r="Y68">
        <v>7640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5</v>
      </c>
      <c r="AG68">
        <v>2E-3</v>
      </c>
      <c r="AH68">
        <v>2</v>
      </c>
      <c r="AI68">
        <v>45348704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35">
      <c r="A69">
        <f>ROW(Source!A42)</f>
        <v>42</v>
      </c>
      <c r="B69">
        <v>45348793</v>
      </c>
      <c r="C69">
        <v>45348792</v>
      </c>
      <c r="D69">
        <v>37069580</v>
      </c>
      <c r="E69">
        <v>1</v>
      </c>
      <c r="F69">
        <v>1</v>
      </c>
      <c r="G69">
        <v>1</v>
      </c>
      <c r="H69">
        <v>1</v>
      </c>
      <c r="I69" t="s">
        <v>225</v>
      </c>
      <c r="J69" t="s">
        <v>5</v>
      </c>
      <c r="K69" t="s">
        <v>226</v>
      </c>
      <c r="L69">
        <v>1191</v>
      </c>
      <c r="N69">
        <v>1013</v>
      </c>
      <c r="O69" t="s">
        <v>227</v>
      </c>
      <c r="P69" t="s">
        <v>227</v>
      </c>
      <c r="Q69">
        <v>1</v>
      </c>
      <c r="X69">
        <v>27.91</v>
      </c>
      <c r="Y69">
        <v>0</v>
      </c>
      <c r="Z69">
        <v>0</v>
      </c>
      <c r="AA69">
        <v>0</v>
      </c>
      <c r="AB69">
        <v>8.64</v>
      </c>
      <c r="AC69">
        <v>0</v>
      </c>
      <c r="AD69">
        <v>1</v>
      </c>
      <c r="AE69">
        <v>1</v>
      </c>
      <c r="AF69" t="s">
        <v>18</v>
      </c>
      <c r="AG69">
        <v>32.096499999999999</v>
      </c>
      <c r="AH69">
        <v>2</v>
      </c>
      <c r="AI69">
        <v>45348793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35">
      <c r="A70">
        <f>ROW(Source!A42)</f>
        <v>42</v>
      </c>
      <c r="B70">
        <v>45348794</v>
      </c>
      <c r="C70">
        <v>45348792</v>
      </c>
      <c r="D70">
        <v>37064876</v>
      </c>
      <c r="E70">
        <v>1</v>
      </c>
      <c r="F70">
        <v>1</v>
      </c>
      <c r="G70">
        <v>1</v>
      </c>
      <c r="H70">
        <v>1</v>
      </c>
      <c r="I70" t="s">
        <v>228</v>
      </c>
      <c r="J70" t="s">
        <v>5</v>
      </c>
      <c r="K70" t="s">
        <v>229</v>
      </c>
      <c r="L70">
        <v>1191</v>
      </c>
      <c r="N70">
        <v>1013</v>
      </c>
      <c r="O70" t="s">
        <v>227</v>
      </c>
      <c r="P70" t="s">
        <v>227</v>
      </c>
      <c r="Q70">
        <v>1</v>
      </c>
      <c r="X70">
        <v>4.88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2</v>
      </c>
      <c r="AF70" t="s">
        <v>17</v>
      </c>
      <c r="AG70">
        <v>6.1</v>
      </c>
      <c r="AH70">
        <v>2</v>
      </c>
      <c r="AI70">
        <v>45348794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35">
      <c r="A71">
        <f>ROW(Source!A42)</f>
        <v>42</v>
      </c>
      <c r="B71">
        <v>45348795</v>
      </c>
      <c r="C71">
        <v>45348792</v>
      </c>
      <c r="D71">
        <v>36882385</v>
      </c>
      <c r="E71">
        <v>1</v>
      </c>
      <c r="F71">
        <v>1</v>
      </c>
      <c r="G71">
        <v>1</v>
      </c>
      <c r="H71">
        <v>2</v>
      </c>
      <c r="I71" t="s">
        <v>300</v>
      </c>
      <c r="J71" t="s">
        <v>301</v>
      </c>
      <c r="K71" t="s">
        <v>302</v>
      </c>
      <c r="L71">
        <v>1368</v>
      </c>
      <c r="N71">
        <v>1011</v>
      </c>
      <c r="O71" t="s">
        <v>233</v>
      </c>
      <c r="P71" t="s">
        <v>233</v>
      </c>
      <c r="Q71">
        <v>1</v>
      </c>
      <c r="X71">
        <v>0.03</v>
      </c>
      <c r="Y71">
        <v>0</v>
      </c>
      <c r="Z71">
        <v>76.7</v>
      </c>
      <c r="AA71">
        <v>10.06</v>
      </c>
      <c r="AB71">
        <v>0</v>
      </c>
      <c r="AC71">
        <v>0</v>
      </c>
      <c r="AD71">
        <v>1</v>
      </c>
      <c r="AE71">
        <v>0</v>
      </c>
      <c r="AF71" t="s">
        <v>17</v>
      </c>
      <c r="AG71">
        <v>3.7499999999999999E-2</v>
      </c>
      <c r="AH71">
        <v>2</v>
      </c>
      <c r="AI71">
        <v>45348795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35">
      <c r="A72">
        <f>ROW(Source!A42)</f>
        <v>42</v>
      </c>
      <c r="B72">
        <v>45348796</v>
      </c>
      <c r="C72">
        <v>45348792</v>
      </c>
      <c r="D72">
        <v>36882446</v>
      </c>
      <c r="E72">
        <v>1</v>
      </c>
      <c r="F72">
        <v>1</v>
      </c>
      <c r="G72">
        <v>1</v>
      </c>
      <c r="H72">
        <v>2</v>
      </c>
      <c r="I72" t="s">
        <v>303</v>
      </c>
      <c r="J72" t="s">
        <v>304</v>
      </c>
      <c r="K72" t="s">
        <v>305</v>
      </c>
      <c r="L72">
        <v>1368</v>
      </c>
      <c r="N72">
        <v>1011</v>
      </c>
      <c r="O72" t="s">
        <v>233</v>
      </c>
      <c r="P72" t="s">
        <v>233</v>
      </c>
      <c r="Q72">
        <v>1</v>
      </c>
      <c r="X72">
        <v>0.05</v>
      </c>
      <c r="Y72">
        <v>0</v>
      </c>
      <c r="Z72">
        <v>24.33</v>
      </c>
      <c r="AA72">
        <v>10.06</v>
      </c>
      <c r="AB72">
        <v>0</v>
      </c>
      <c r="AC72">
        <v>0</v>
      </c>
      <c r="AD72">
        <v>1</v>
      </c>
      <c r="AE72">
        <v>0</v>
      </c>
      <c r="AF72" t="s">
        <v>17</v>
      </c>
      <c r="AG72">
        <v>6.25E-2</v>
      </c>
      <c r="AH72">
        <v>2</v>
      </c>
      <c r="AI72">
        <v>45348796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35">
      <c r="A73">
        <f>ROW(Source!A42)</f>
        <v>42</v>
      </c>
      <c r="B73">
        <v>45348797</v>
      </c>
      <c r="C73">
        <v>45348792</v>
      </c>
      <c r="D73">
        <v>36882608</v>
      </c>
      <c r="E73">
        <v>1</v>
      </c>
      <c r="F73">
        <v>1</v>
      </c>
      <c r="G73">
        <v>1</v>
      </c>
      <c r="H73">
        <v>2</v>
      </c>
      <c r="I73" t="s">
        <v>249</v>
      </c>
      <c r="J73" t="s">
        <v>250</v>
      </c>
      <c r="K73" t="s">
        <v>251</v>
      </c>
      <c r="L73">
        <v>1368</v>
      </c>
      <c r="N73">
        <v>1011</v>
      </c>
      <c r="O73" t="s">
        <v>233</v>
      </c>
      <c r="P73" t="s">
        <v>233</v>
      </c>
      <c r="Q73">
        <v>1</v>
      </c>
      <c r="X73">
        <v>4.8</v>
      </c>
      <c r="Y73">
        <v>0</v>
      </c>
      <c r="Z73">
        <v>14.15</v>
      </c>
      <c r="AA73">
        <v>8.91</v>
      </c>
      <c r="AB73">
        <v>0</v>
      </c>
      <c r="AC73">
        <v>0</v>
      </c>
      <c r="AD73">
        <v>1</v>
      </c>
      <c r="AE73">
        <v>0</v>
      </c>
      <c r="AF73" t="s">
        <v>17</v>
      </c>
      <c r="AG73">
        <v>6</v>
      </c>
      <c r="AH73">
        <v>2</v>
      </c>
      <c r="AI73">
        <v>45348797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35">
      <c r="A74">
        <f>ROW(Source!A42)</f>
        <v>42</v>
      </c>
      <c r="B74">
        <v>45348798</v>
      </c>
      <c r="C74">
        <v>45348792</v>
      </c>
      <c r="D74">
        <v>36801792</v>
      </c>
      <c r="E74">
        <v>1</v>
      </c>
      <c r="F74">
        <v>1</v>
      </c>
      <c r="G74">
        <v>1</v>
      </c>
      <c r="H74">
        <v>3</v>
      </c>
      <c r="I74" t="s">
        <v>272</v>
      </c>
      <c r="J74" t="s">
        <v>273</v>
      </c>
      <c r="K74" t="s">
        <v>274</v>
      </c>
      <c r="L74">
        <v>1339</v>
      </c>
      <c r="N74">
        <v>1007</v>
      </c>
      <c r="O74" t="s">
        <v>29</v>
      </c>
      <c r="P74" t="s">
        <v>29</v>
      </c>
      <c r="Q74">
        <v>1</v>
      </c>
      <c r="X74">
        <v>0.5</v>
      </c>
      <c r="Y74">
        <v>2.44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5</v>
      </c>
      <c r="AG74">
        <v>0.5</v>
      </c>
      <c r="AH74">
        <v>2</v>
      </c>
      <c r="AI74">
        <v>45348798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35">
      <c r="A75">
        <f>ROW(Source!A42)</f>
        <v>42</v>
      </c>
      <c r="B75">
        <v>45348799</v>
      </c>
      <c r="C75">
        <v>45348792</v>
      </c>
      <c r="D75">
        <v>36798232</v>
      </c>
      <c r="E75">
        <v>17</v>
      </c>
      <c r="F75">
        <v>1</v>
      </c>
      <c r="G75">
        <v>1</v>
      </c>
      <c r="H75">
        <v>3</v>
      </c>
      <c r="I75" t="s">
        <v>315</v>
      </c>
      <c r="J75" t="s">
        <v>5</v>
      </c>
      <c r="K75" t="s">
        <v>316</v>
      </c>
      <c r="L75">
        <v>1348</v>
      </c>
      <c r="N75">
        <v>1009</v>
      </c>
      <c r="O75" t="s">
        <v>34</v>
      </c>
      <c r="P75" t="s">
        <v>34</v>
      </c>
      <c r="Q75">
        <v>1000</v>
      </c>
      <c r="X75">
        <v>0</v>
      </c>
      <c r="Y75">
        <v>0</v>
      </c>
      <c r="Z75">
        <v>0</v>
      </c>
      <c r="AA75">
        <v>0</v>
      </c>
      <c r="AB75">
        <v>0</v>
      </c>
      <c r="AC75">
        <v>1</v>
      </c>
      <c r="AD75">
        <v>0</v>
      </c>
      <c r="AE75">
        <v>0</v>
      </c>
      <c r="AF75" t="s">
        <v>5</v>
      </c>
      <c r="AG75">
        <v>0</v>
      </c>
      <c r="AH75">
        <v>3</v>
      </c>
      <c r="AI75">
        <v>-1</v>
      </c>
      <c r="AJ75" t="s">
        <v>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КС3</vt:lpstr>
      <vt:lpstr>Source</vt:lpstr>
      <vt:lpstr>SourceObSm</vt:lpstr>
      <vt:lpstr>SmtRes</vt:lpstr>
      <vt:lpstr>EtalonRes</vt:lpstr>
      <vt:lpstr>КС3!Область_печати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Чеканов БН</dc:creator>
  <cp:lastModifiedBy>Palych Olenin</cp:lastModifiedBy>
  <cp:lastPrinted>2019-07-04T06:51:15Z</cp:lastPrinted>
  <dcterms:created xsi:type="dcterms:W3CDTF">2019-05-07T10:47:03Z</dcterms:created>
  <dcterms:modified xsi:type="dcterms:W3CDTF">2020-01-06T11:04:18Z</dcterms:modified>
</cp:coreProperties>
</file>