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l\YandexDisk\2. Проекты\2. Материальная база\2.1. Таурусс\Маркетинг и реклама\Сайты компании\Insmeta.ru\БАЗА ИНСМЕТА\"/>
    </mc:Choice>
  </mc:AlternateContent>
  <xr:revisionPtr revIDLastSave="0" documentId="8_{1579ED82-3085-494C-ABF9-DBF6C78A31A5}" xr6:coauthVersionLast="45" xr6:coauthVersionMax="45" xr10:uidLastSave="{00000000-0000-0000-0000-000000000000}"/>
  <bookViews>
    <workbookView xWindow="-98" yWindow="-98" windowWidth="24196" windowHeight="13096" xr2:uid="{00000000-000D-0000-FFFF-FFFF00000000}"/>
  </bookViews>
  <sheets>
    <sheet name="ССР 2018" sheetId="1" r:id="rId1"/>
    <sheet name="ССР 2001" sheetId="2" r:id="rId2"/>
    <sheet name="ОСР 2018" sheetId="4" r:id="rId3"/>
    <sheet name="ОСР 2001" sheetId="5" r:id="rId4"/>
    <sheet name="Лист1" sheetId="6" r:id="rId5"/>
    <sheet name="Лист2" sheetId="7" r:id="rId6"/>
  </sheets>
  <definedNames>
    <definedName name="_xlnm.Print_Area" localSheetId="3">'ОСР 2001'!$A$1:$K$40</definedName>
    <definedName name="_xlnm.Print_Area" localSheetId="2">'ОСР 2018'!$A$1:$K$40</definedName>
    <definedName name="_xlnm.Print_Area" localSheetId="1">'ССР 2001'!$A$1:$H$125</definedName>
    <definedName name="_xlnm.Print_Area" localSheetId="0">'ССР 2018'!$A$1:$H$138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F47" i="2"/>
  <c r="E47" i="2"/>
  <c r="D47" i="2"/>
  <c r="H46" i="2"/>
  <c r="G51" i="7" l="1"/>
  <c r="F51" i="7"/>
  <c r="E51" i="7"/>
  <c r="D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A35" i="7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H34" i="7"/>
  <c r="H33" i="7"/>
  <c r="H32" i="7"/>
  <c r="H31" i="7"/>
  <c r="H30" i="7"/>
  <c r="A30" i="7"/>
  <c r="A31" i="7" s="1"/>
  <c r="A32" i="7" s="1"/>
  <c r="A33" i="7" s="1"/>
  <c r="H29" i="7"/>
  <c r="H28" i="7"/>
  <c r="H27" i="7"/>
  <c r="H26" i="7"/>
  <c r="G24" i="7"/>
  <c r="F24" i="7"/>
  <c r="E24" i="7"/>
  <c r="D24" i="7"/>
  <c r="H23" i="7"/>
  <c r="H22" i="7"/>
  <c r="H21" i="7"/>
  <c r="H24" i="7" s="1"/>
  <c r="G19" i="7"/>
  <c r="F19" i="7"/>
  <c r="E19" i="7"/>
  <c r="D19" i="7"/>
  <c r="H18" i="7"/>
  <c r="H17" i="7"/>
  <c r="G15" i="7"/>
  <c r="F15" i="7"/>
  <c r="E15" i="7"/>
  <c r="D15" i="7"/>
  <c r="H14" i="7"/>
  <c r="H13" i="7"/>
  <c r="H12" i="7"/>
  <c r="H10" i="7"/>
  <c r="G10" i="7"/>
  <c r="F10" i="7"/>
  <c r="E10" i="7"/>
  <c r="D10" i="7"/>
  <c r="G5" i="7"/>
  <c r="G6" i="7" s="1"/>
  <c r="F5" i="7"/>
  <c r="F6" i="7" s="1"/>
  <c r="E5" i="7"/>
  <c r="E6" i="7" s="1"/>
  <c r="D5" i="7"/>
  <c r="D6" i="7" s="1"/>
  <c r="F3" i="7"/>
  <c r="E3" i="7"/>
  <c r="D3" i="7"/>
  <c r="H2" i="7"/>
  <c r="H3" i="7" s="1"/>
  <c r="G3" i="7"/>
  <c r="H51" i="7" l="1"/>
  <c r="H15" i="7"/>
  <c r="H19" i="7"/>
  <c r="H5" i="7"/>
  <c r="H6" i="7" s="1"/>
  <c r="G72" i="1" l="1"/>
  <c r="F72" i="1"/>
  <c r="E72" i="1"/>
  <c r="D72" i="1"/>
  <c r="H71" i="1"/>
  <c r="H66" i="1"/>
  <c r="H65" i="1"/>
  <c r="G60" i="1" l="1"/>
  <c r="F60" i="1"/>
  <c r="E60" i="1"/>
  <c r="D60" i="1"/>
  <c r="H59" i="1"/>
  <c r="G96" i="1" l="1"/>
  <c r="G95" i="1"/>
  <c r="H47" i="1"/>
  <c r="H46" i="1"/>
  <c r="G117" i="1"/>
  <c r="G116" i="1"/>
  <c r="G115" i="1"/>
  <c r="G114" i="1"/>
  <c r="G98" i="1" l="1"/>
  <c r="G101" i="1"/>
  <c r="H111" i="2" l="1"/>
  <c r="G112" i="2" l="1"/>
  <c r="G117" i="2"/>
  <c r="G119" i="2"/>
  <c r="H119" i="2" s="1"/>
  <c r="H132" i="1"/>
  <c r="H131" i="1"/>
  <c r="H128" i="1"/>
  <c r="H127" i="1"/>
  <c r="H126" i="1"/>
  <c r="H125" i="1"/>
  <c r="G129" i="1"/>
  <c r="H95" i="2"/>
  <c r="G88" i="2"/>
  <c r="H27" i="2"/>
  <c r="G91" i="1"/>
  <c r="G38" i="5"/>
  <c r="G50" i="2" s="1"/>
  <c r="F38" i="5"/>
  <c r="F50" i="2" s="1"/>
  <c r="E38" i="5"/>
  <c r="E50" i="2" s="1"/>
  <c r="D38" i="5"/>
  <c r="D50" i="2" s="1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A22" i="5"/>
  <c r="A23" i="5" s="1"/>
  <c r="A24" i="5" s="1"/>
  <c r="A25" i="5" s="1"/>
  <c r="H21" i="5"/>
  <c r="H20" i="5"/>
  <c r="H19" i="5"/>
  <c r="H18" i="5"/>
  <c r="H17" i="5"/>
  <c r="A17" i="5"/>
  <c r="A18" i="5" s="1"/>
  <c r="A19" i="5" s="1"/>
  <c r="A20" i="5" s="1"/>
  <c r="H16" i="5"/>
  <c r="G38" i="4"/>
  <c r="G50" i="1" s="1"/>
  <c r="F38" i="4"/>
  <c r="F50" i="1" s="1"/>
  <c r="E38" i="4"/>
  <c r="E50" i="1" s="1"/>
  <c r="D38" i="4"/>
  <c r="D50" i="1" s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H21" i="4"/>
  <c r="H20" i="4"/>
  <c r="H19" i="4"/>
  <c r="H18" i="4"/>
  <c r="H17" i="4"/>
  <c r="A17" i="4"/>
  <c r="A18" i="4" s="1"/>
  <c r="A19" i="4" s="1"/>
  <c r="A20" i="4" s="1"/>
  <c r="H16" i="4"/>
  <c r="F107" i="2"/>
  <c r="G107" i="2" s="1"/>
  <c r="F100" i="2"/>
  <c r="E100" i="2"/>
  <c r="D100" i="2"/>
  <c r="H98" i="2"/>
  <c r="H97" i="2"/>
  <c r="H96" i="2"/>
  <c r="H94" i="2"/>
  <c r="H93" i="2"/>
  <c r="H92" i="2"/>
  <c r="F90" i="2"/>
  <c r="E90" i="2"/>
  <c r="D90" i="2"/>
  <c r="F85" i="2"/>
  <c r="E85" i="2"/>
  <c r="D85" i="2"/>
  <c r="G84" i="2"/>
  <c r="H84" i="2" s="1"/>
  <c r="G83" i="2"/>
  <c r="H83" i="2" s="1"/>
  <c r="G82" i="2"/>
  <c r="H82" i="2" s="1"/>
  <c r="G78" i="2"/>
  <c r="F78" i="2"/>
  <c r="G74" i="2"/>
  <c r="F74" i="2"/>
  <c r="E74" i="2"/>
  <c r="D74" i="2"/>
  <c r="H73" i="2"/>
  <c r="H72" i="2"/>
  <c r="H71" i="2"/>
  <c r="G69" i="2"/>
  <c r="F69" i="2"/>
  <c r="E69" i="2"/>
  <c r="D69" i="2"/>
  <c r="H68" i="2"/>
  <c r="H67" i="2"/>
  <c r="G65" i="2"/>
  <c r="F65" i="2"/>
  <c r="E65" i="2"/>
  <c r="D65" i="2"/>
  <c r="H64" i="2"/>
  <c r="H63" i="2"/>
  <c r="H62" i="2"/>
  <c r="H61" i="2"/>
  <c r="G59" i="2"/>
  <c r="F59" i="2"/>
  <c r="E59" i="2"/>
  <c r="D59" i="2"/>
  <c r="H58" i="2"/>
  <c r="H57" i="2"/>
  <c r="H56" i="2"/>
  <c r="H54" i="2"/>
  <c r="G54" i="2"/>
  <c r="F54" i="2"/>
  <c r="E54" i="2"/>
  <c r="D54" i="2"/>
  <c r="G45" i="2"/>
  <c r="G44" i="2"/>
  <c r="G47" i="2" s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3" i="2"/>
  <c r="H22" i="2"/>
  <c r="A26" i="5" l="1"/>
  <c r="A27" i="5" s="1"/>
  <c r="A28" i="5" s="1"/>
  <c r="A29" i="5" s="1"/>
  <c r="A30" i="5" s="1"/>
  <c r="A31" i="5" s="1"/>
  <c r="A32" i="5" s="1"/>
  <c r="A33" i="5" s="1"/>
  <c r="E75" i="2"/>
  <c r="E77" i="2" s="1"/>
  <c r="E78" i="2" s="1"/>
  <c r="E79" i="2" s="1"/>
  <c r="E86" i="2" s="1"/>
  <c r="E102" i="2" s="1"/>
  <c r="H112" i="2"/>
  <c r="H49" i="2"/>
  <c r="H50" i="2" s="1"/>
  <c r="D75" i="2"/>
  <c r="D77" i="2" s="1"/>
  <c r="D78" i="2" s="1"/>
  <c r="D79" i="2" s="1"/>
  <c r="D86" i="2" s="1"/>
  <c r="D102" i="2" s="1"/>
  <c r="F75" i="2"/>
  <c r="F79" i="2" s="1"/>
  <c r="F86" i="2" s="1"/>
  <c r="F102" i="2" s="1"/>
  <c r="H59" i="2"/>
  <c r="H124" i="1"/>
  <c r="H129" i="1" s="1"/>
  <c r="H38" i="4"/>
  <c r="H9" i="4" s="1"/>
  <c r="H38" i="5"/>
  <c r="H9" i="5" s="1"/>
  <c r="G120" i="2"/>
  <c r="H120" i="2"/>
  <c r="H65" i="2"/>
  <c r="H69" i="2"/>
  <c r="H74" i="2"/>
  <c r="G75" i="2"/>
  <c r="G79" i="2" s="1"/>
  <c r="H21" i="2"/>
  <c r="H47" i="2" s="1"/>
  <c r="H77" i="2" l="1"/>
  <c r="H78" i="2" s="1"/>
  <c r="H75" i="2"/>
  <c r="D104" i="2"/>
  <c r="D105" i="2" s="1"/>
  <c r="D108" i="2" s="1"/>
  <c r="D109" i="2" s="1"/>
  <c r="F104" i="2"/>
  <c r="F105" i="2" s="1"/>
  <c r="F108" i="2" s="1"/>
  <c r="E104" i="2"/>
  <c r="E105" i="2" s="1"/>
  <c r="E108" i="2" s="1"/>
  <c r="H79" i="2" l="1"/>
  <c r="G81" i="2" s="1"/>
  <c r="F109" i="2"/>
  <c r="F110" i="2" s="1"/>
  <c r="F113" i="2" s="1"/>
  <c r="E109" i="2"/>
  <c r="E110" i="2" s="1"/>
  <c r="E113" i="2" s="1"/>
  <c r="D110" i="2"/>
  <c r="D113" i="2" s="1"/>
  <c r="G85" i="2"/>
  <c r="G86" i="2" s="1"/>
  <c r="H81" i="2"/>
  <c r="H85" i="2" s="1"/>
  <c r="H86" i="2" s="1"/>
  <c r="G100" i="2" l="1"/>
  <c r="H99" i="2" l="1"/>
  <c r="H100" i="2" s="1"/>
  <c r="G89" i="2" s="1"/>
  <c r="H89" i="2" s="1"/>
  <c r="G90" i="2" l="1"/>
  <c r="G115" i="2" s="1"/>
  <c r="H88" i="2"/>
  <c r="H90" i="2" s="1"/>
  <c r="H102" i="2" s="1"/>
  <c r="G102" i="2" l="1"/>
  <c r="G104" i="2" s="1"/>
  <c r="H104" i="2"/>
  <c r="H105" i="2" s="1"/>
  <c r="G105" i="2" l="1"/>
  <c r="G108" i="2" s="1"/>
  <c r="G109" i="2" s="1"/>
  <c r="G110" i="2" l="1"/>
  <c r="G113" i="2" s="1"/>
  <c r="H108" i="2"/>
  <c r="G85" i="1"/>
  <c r="H42" i="1"/>
  <c r="H43" i="1"/>
  <c r="F48" i="1"/>
  <c r="E48" i="1"/>
  <c r="H109" i="2" l="1"/>
  <c r="G116" i="2" s="1"/>
  <c r="G120" i="1"/>
  <c r="G121" i="1" s="1"/>
  <c r="H113" i="2" l="1"/>
  <c r="F8" i="2"/>
  <c r="G86" i="1" l="1"/>
  <c r="H23" i="1" l="1"/>
  <c r="H22" i="1"/>
  <c r="H100" i="1" l="1"/>
  <c r="H99" i="1"/>
  <c r="H101" i="1"/>
  <c r="H98" i="1"/>
  <c r="H97" i="1"/>
  <c r="H96" i="1"/>
  <c r="H95" i="1"/>
  <c r="H87" i="1"/>
  <c r="H86" i="1"/>
  <c r="H85" i="1"/>
  <c r="H76" i="1"/>
  <c r="H75" i="1"/>
  <c r="H74" i="1"/>
  <c r="H70" i="1"/>
  <c r="H69" i="1"/>
  <c r="H72" i="1" s="1"/>
  <c r="H64" i="1"/>
  <c r="H63" i="1"/>
  <c r="H62" i="1"/>
  <c r="H58" i="1"/>
  <c r="H57" i="1"/>
  <c r="H60" i="1" s="1"/>
  <c r="H50" i="1"/>
  <c r="D48" i="1" l="1"/>
  <c r="F110" i="1"/>
  <c r="G110" i="1" s="1"/>
  <c r="E103" i="1"/>
  <c r="D103" i="1"/>
  <c r="E93" i="1"/>
  <c r="D93" i="1"/>
  <c r="E88" i="1"/>
  <c r="D88" i="1"/>
  <c r="F81" i="1"/>
  <c r="H77" i="1"/>
  <c r="F77" i="1"/>
  <c r="E77" i="1"/>
  <c r="D77" i="1"/>
  <c r="H67" i="1"/>
  <c r="F67" i="1"/>
  <c r="E67" i="1"/>
  <c r="D67" i="1"/>
  <c r="H55" i="1"/>
  <c r="G55" i="1"/>
  <c r="F55" i="1"/>
  <c r="E55" i="1"/>
  <c r="D55" i="1"/>
  <c r="F51" i="1"/>
  <c r="H51" i="1"/>
  <c r="E51" i="1"/>
  <c r="D51" i="1"/>
  <c r="G45" i="1"/>
  <c r="G44" i="1"/>
  <c r="H41" i="1"/>
  <c r="H40" i="1"/>
  <c r="H39" i="1"/>
  <c r="H38" i="1"/>
  <c r="H37" i="1"/>
  <c r="H36" i="1"/>
  <c r="H34" i="1"/>
  <c r="H33" i="1"/>
  <c r="H32" i="1"/>
  <c r="H31" i="1"/>
  <c r="G48" i="1" l="1"/>
  <c r="H27" i="1"/>
  <c r="H25" i="1"/>
  <c r="H21" i="1"/>
  <c r="H29" i="1"/>
  <c r="H30" i="1"/>
  <c r="H28" i="1"/>
  <c r="H26" i="1"/>
  <c r="G67" i="1"/>
  <c r="F78" i="1"/>
  <c r="F82" i="1" s="1"/>
  <c r="F103" i="1"/>
  <c r="D78" i="1"/>
  <c r="D80" i="1" s="1"/>
  <c r="G77" i="1"/>
  <c r="G51" i="1"/>
  <c r="E78" i="1"/>
  <c r="E80" i="1" s="1"/>
  <c r="H35" i="1"/>
  <c r="H80" i="1" l="1"/>
  <c r="D81" i="1"/>
  <c r="D82" i="1" s="1"/>
  <c r="D89" i="1" s="1"/>
  <c r="D105" i="1" s="1"/>
  <c r="D107" i="1" s="1"/>
  <c r="H48" i="1"/>
  <c r="H78" i="1" s="1"/>
  <c r="E81" i="1"/>
  <c r="E82" i="1" s="1"/>
  <c r="E89" i="1" s="1"/>
  <c r="E105" i="1" s="1"/>
  <c r="E107" i="1" s="1"/>
  <c r="G78" i="1"/>
  <c r="E108" i="1" l="1"/>
  <c r="D108" i="1"/>
  <c r="D111" i="1" s="1"/>
  <c r="G81" i="1"/>
  <c r="G82" i="1" s="1"/>
  <c r="H81" i="1"/>
  <c r="E111" i="1" l="1"/>
  <c r="E112" i="1" s="1"/>
  <c r="E113" i="1" s="1"/>
  <c r="E118" i="1" s="1"/>
  <c r="D112" i="1"/>
  <c r="D113" i="1" s="1"/>
  <c r="D118" i="1" s="1"/>
  <c r="H82" i="1"/>
  <c r="G84" i="1" s="1"/>
  <c r="F88" i="1" l="1"/>
  <c r="F89" i="1" s="1"/>
  <c r="H84" i="1" l="1"/>
  <c r="H88" i="1" s="1"/>
  <c r="H89" i="1" s="1"/>
  <c r="G88" i="1"/>
  <c r="G89" i="1" s="1"/>
  <c r="F93" i="1"/>
  <c r="F105" i="1" s="1"/>
  <c r="F107" i="1" s="1"/>
  <c r="G102" i="1" l="1"/>
  <c r="F108" i="1"/>
  <c r="F111" i="1" l="1"/>
  <c r="G103" i="1"/>
  <c r="H102" i="1"/>
  <c r="H103" i="1" s="1"/>
  <c r="G92" i="1" s="1"/>
  <c r="F112" i="1" l="1"/>
  <c r="F113" i="1" s="1"/>
  <c r="F118" i="1" s="1"/>
  <c r="H92" i="1"/>
  <c r="H91" i="1" l="1"/>
  <c r="H93" i="1" s="1"/>
  <c r="H105" i="1" s="1"/>
  <c r="G93" i="1"/>
  <c r="G105" i="1" s="1"/>
  <c r="G107" i="1" s="1"/>
  <c r="G108" i="1" l="1"/>
  <c r="G111" i="1" s="1"/>
  <c r="H107" i="1"/>
  <c r="H108" i="1" s="1"/>
  <c r="G112" i="1" l="1"/>
  <c r="G113" i="1" s="1"/>
  <c r="G118" i="1" s="1"/>
  <c r="H111" i="1"/>
  <c r="H112" i="1" s="1"/>
  <c r="H113" i="1" l="1"/>
  <c r="H118" i="1" s="1"/>
  <c r="F8" i="1" l="1"/>
</calcChain>
</file>

<file path=xl/sharedStrings.xml><?xml version="1.0" encoding="utf-8"?>
<sst xmlns="http://schemas.openxmlformats.org/spreadsheetml/2006/main" count="774" uniqueCount="405">
  <si>
    <t>Заказчик:</t>
  </si>
  <si>
    <t>(наименование организации)</t>
  </si>
  <si>
    <t>"Утвержден"</t>
  </si>
  <si>
    <t>Сводный сметный расчет в сумме:</t>
  </si>
  <si>
    <t>тыс.руб</t>
  </si>
  <si>
    <t>СВОДНЫЙ СМЕТНЫЙ РАСЧЕТ СТРОИТЕЛЬСТВА</t>
  </si>
  <si>
    <t xml:space="preserve">№ п/п </t>
  </si>
  <si>
    <t>Номера смет и расчетов</t>
  </si>
  <si>
    <t>Наименование глав, объектов, работ и затрат</t>
  </si>
  <si>
    <t>Глава 1. Подготовка территории строительства.</t>
  </si>
  <si>
    <t>Оформление земельного участка и разбивочные работы</t>
  </si>
  <si>
    <t>7</t>
  </si>
  <si>
    <t>8</t>
  </si>
  <si>
    <t>9</t>
  </si>
  <si>
    <t>Освоение территории строительства</t>
  </si>
  <si>
    <t>Компенсация потерь собственника в связи с ликвидацией  сетей канализации и водопровода  Мосводоканал</t>
  </si>
  <si>
    <t>Дог. МС-15-302-299(964863) от 02.07.14</t>
  </si>
  <si>
    <t>Осуществление технологического присоединения МОЭСК (станция катодной защиты)</t>
  </si>
  <si>
    <t>14</t>
  </si>
  <si>
    <t>Дог ДП-20/14 от 26.12.14</t>
  </si>
  <si>
    <t>Подключение к сетям теплоснабжения МОЭК</t>
  </si>
  <si>
    <t>Дог.№913 ДП-В от 21.11.14</t>
  </si>
  <si>
    <t>Технологическое присоединение к центральной системе холодного водоснабжения (Мосводоканал)</t>
  </si>
  <si>
    <t>Дог.№914 ДП-К от 21.11.14</t>
  </si>
  <si>
    <t>Технологическое присоединение к центральной системе холодного водоотведения (Мосводоканал)</t>
  </si>
  <si>
    <t>21</t>
  </si>
  <si>
    <t>Предоставление схемы маршрутов прохождения линий ПВ ФГУП РСВО</t>
  </si>
  <si>
    <t>22</t>
  </si>
  <si>
    <t>Счет 1399/1771оп от 23.10.14 405/689</t>
  </si>
  <si>
    <t>Выдача ТУ и согласование рабочего проекта на вынос сетей из зоны сноса ФГУП РСВО</t>
  </si>
  <si>
    <t>Выдача ТУ на радиофикацию, оповещение, кабельное телевидение на информтелесеть</t>
  </si>
  <si>
    <t>Выдача ТУ и согласование проектов Ростелеком</t>
  </si>
  <si>
    <t>Выдача ТУ на линейно-кабельные сооружения ОАО МГТС</t>
  </si>
  <si>
    <t>ЛС 01-01-01</t>
  </si>
  <si>
    <t>Проект организации работ по сносу или демонтажу объектов капитального строительства</t>
  </si>
  <si>
    <t>ЛС №01-01-02</t>
  </si>
  <si>
    <t>Вырубка деревьев с территории 5-м зоны сноса жилого дома</t>
  </si>
  <si>
    <t>ЛС №01-01-03</t>
  </si>
  <si>
    <t>Вырубка деревьев и кустарников с территории сноса</t>
  </si>
  <si>
    <t>ЛС №01-01-04</t>
  </si>
  <si>
    <t>Вырубка деревьев и кустарников на весь период строительства</t>
  </si>
  <si>
    <t>ЛС №01-01-05</t>
  </si>
  <si>
    <t xml:space="preserve">Наружные сети телефонизации. Вынос сетей из пятна застройки. </t>
  </si>
  <si>
    <t>ЛС №01-01-06</t>
  </si>
  <si>
    <t>ЛС №01-01-07</t>
  </si>
  <si>
    <t>ЛС №01-01-08</t>
  </si>
  <si>
    <t>Вынос сетей антикоррозионной защиты водопровод сетей</t>
  </si>
  <si>
    <t>ЛС №01-01-09</t>
  </si>
  <si>
    <t>Вынос сетей освещения</t>
  </si>
  <si>
    <t>ЛС №01-01-10</t>
  </si>
  <si>
    <t>Вынос сетей электроснабжения</t>
  </si>
  <si>
    <t>ЛС №01-01-11</t>
  </si>
  <si>
    <t>Демонтаж водопровода</t>
  </si>
  <si>
    <t>ЛС №01-01-12</t>
  </si>
  <si>
    <t>Демонтаж тепловой сети</t>
  </si>
  <si>
    <t>ЛС №01-01-13</t>
  </si>
  <si>
    <t>Демонтаж хоз.бытовой канализации</t>
  </si>
  <si>
    <t>Итого по главе 1</t>
  </si>
  <si>
    <t>Глава 2. Основные объекты строительства</t>
  </si>
  <si>
    <t>ОСР №02-01</t>
  </si>
  <si>
    <t>Итого по главе 2</t>
  </si>
  <si>
    <t>Глава 3. Объекты подсобного и ослуживающего назначения</t>
  </si>
  <si>
    <t>Итого по Главе 3</t>
  </si>
  <si>
    <t>Глава 4. Объекты энергетического хозяйства</t>
  </si>
  <si>
    <t>ЛС №04-01-01</t>
  </si>
  <si>
    <t>Наружное освещение</t>
  </si>
  <si>
    <t>ЛС №04-01-02</t>
  </si>
  <si>
    <t xml:space="preserve">Электроснабжение водопроводной СКЗ </t>
  </si>
  <si>
    <t>ЛС №04-01-03</t>
  </si>
  <si>
    <t>Наружное электроснабжение 0,4кВ</t>
  </si>
  <si>
    <t>Итого по Главе 4</t>
  </si>
  <si>
    <t>Глава  5. Объекты транспортного хозяйства и связи</t>
  </si>
  <si>
    <t>ЛС №05-01-01</t>
  </si>
  <si>
    <t>ЛС №05-01-02</t>
  </si>
  <si>
    <t>ЛС №05-01-03</t>
  </si>
  <si>
    <t>Наружные сети телевидения.</t>
  </si>
  <si>
    <t>ЛС №05-01-04</t>
  </si>
  <si>
    <t>Внутриквартальные технологические 
системы связи</t>
  </si>
  <si>
    <t>Итого по главе 5</t>
  </si>
  <si>
    <t>Глава  6. Наружные сети и сооружения водоснабжения, канализации, теплоснабжения и газоснабжения.</t>
  </si>
  <si>
    <t>ЛС №06-01-01</t>
  </si>
  <si>
    <t>Наружные сети. Водоснабжение, 
водоотведение</t>
  </si>
  <si>
    <t>ЛС №06-01-02</t>
  </si>
  <si>
    <t>Система водоснабжения. Антикоррозионная защита водопроводных сетей.</t>
  </si>
  <si>
    <t>Итого по главе 6</t>
  </si>
  <si>
    <t>Глава  7. Благоустройство и озеленение территории.</t>
  </si>
  <si>
    <t>ЛС №07-01-01</t>
  </si>
  <si>
    <t>Схема планировочной организации земельного участка. Вертикальная планировка территории</t>
  </si>
  <si>
    <t>ЛС №07-01-02</t>
  </si>
  <si>
    <t>Схема планировочной организации земельного участка. Благоустройство территории</t>
  </si>
  <si>
    <t>ЛС №07-01-03</t>
  </si>
  <si>
    <t xml:space="preserve">Проект организации дорожного движения. </t>
  </si>
  <si>
    <t>Итого по главе 7</t>
  </si>
  <si>
    <t>Итого по главам 1-6,7</t>
  </si>
  <si>
    <t>Глава 8. Временные здания и сооружения</t>
  </si>
  <si>
    <t>ТСН 2001.10 п.20</t>
  </si>
  <si>
    <t>Средства на возведение временных зданий и сооружений — 0,8 проц. от СМР глав 1-7</t>
  </si>
  <si>
    <t>Итого по главе 8</t>
  </si>
  <si>
    <t>ИТОГО по главам 1-8</t>
  </si>
  <si>
    <t xml:space="preserve">Глава 9. Прочие работы и затраты </t>
  </si>
  <si>
    <t>Затраты заказчика по вводу объектов в экплуатацию 0,5% (без пп. 3)</t>
  </si>
  <si>
    <t>Итого по главе 9</t>
  </si>
  <si>
    <t>ИТОГО по главам 1-8, 9</t>
  </si>
  <si>
    <t>Глава 10. Содержание дирекции строящегося предприятия</t>
  </si>
  <si>
    <t>Итого по главе 10</t>
  </si>
  <si>
    <t>Глава 12. Проектные и изыскательские работы. авторский надзор.</t>
  </si>
  <si>
    <t xml:space="preserve">Авторский надзор </t>
  </si>
  <si>
    <t>Итого по главе 12</t>
  </si>
  <si>
    <t>ИТОГО по главам 1-12</t>
  </si>
  <si>
    <t>Непредвиденные работы и затраты - 2% без учета затрат на создание страхового фонда и без экспертизы проекта</t>
  </si>
  <si>
    <t>Итого</t>
  </si>
  <si>
    <t>Договор №ИА-13-302-592</t>
  </si>
  <si>
    <t>Осуществление технологического присоединения к электрическим сетям</t>
  </si>
  <si>
    <t>Всего по ССР с учетом НДС</t>
  </si>
  <si>
    <t>Составил</t>
  </si>
  <si>
    <t>ТСН-2001.11, табл. 1, п. 8</t>
  </si>
  <si>
    <t>ТСН-2001.11, табл. 1, п. 5</t>
  </si>
  <si>
    <t>Затраты на оплату услуг ГУП Мосводосток по приему и транспортировке сточных вод
Расчет:107,6х0,4456х11,15х14,5х0,001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</si>
  <si>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</si>
  <si>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</si>
  <si>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</si>
  <si>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</si>
  <si>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</si>
  <si>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</si>
  <si>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п.2.4.17 ТСН-2001.12</t>
  </si>
  <si>
    <t>ТСН-2001.12, прил. 5, п. 12.5</t>
  </si>
  <si>
    <t>Согласование проектно-сметной документации - 0,15 проц. от итога глав 1-9</t>
  </si>
  <si>
    <t>Инженерно-геодезические  и геологические изыскания</t>
  </si>
  <si>
    <t xml:space="preserve">Приказ Москомэкспертизы №80 от 29.08.2014 </t>
  </si>
  <si>
    <t>Сводная смета ПИР</t>
  </si>
  <si>
    <t>Стоимость проектных работ (Проектная документация)</t>
  </si>
  <si>
    <t>Стоимость проектных работ (Рабочая документация)</t>
  </si>
  <si>
    <t xml:space="preserve">Затраты на службу заказчика - 1,25% </t>
  </si>
  <si>
    <t>Экспертиза проектной документации</t>
  </si>
  <si>
    <t>Договор на технологическое присоединение электрощитовых жилого дома и ИТП</t>
  </si>
  <si>
    <t>Дог  9722-01-ДО от 05.11.14 и допсоглашение</t>
  </si>
  <si>
    <t>Затраты по усиленной охране объектов  (снос)
Расчет:1х1,5х108525,69х0,001</t>
  </si>
  <si>
    <t>Смета  №10О/151083-15 от 08.09.2015 г.</t>
  </si>
  <si>
    <t>Счет. №789/2014-1527оп</t>
  </si>
  <si>
    <t>Услуги по проведению независимой оценке инженерных сетей Мосводоканал</t>
  </si>
  <si>
    <t>Счет №01-02/15 Валнет-центр</t>
  </si>
  <si>
    <t>Счет №01-28/15 Валнет-центр</t>
  </si>
  <si>
    <t>Услуги по проведению независимой оценке рыночной стоимости участка теплосети с дренажем</t>
  </si>
  <si>
    <t xml:space="preserve">Вынос в натуру осей здания    ГУП "Мосгоргеотрест»   </t>
  </si>
  <si>
    <t>Наружные сети радиофикации. Демонтаж сетей</t>
  </si>
  <si>
    <t>Наружные сети радиофикации. Монтаж сетей</t>
  </si>
  <si>
    <t>Наружные сети телевидения. Демонтаж сетей</t>
  </si>
  <si>
    <t>Наружные сети телефонизации. Монтаж сетей</t>
  </si>
  <si>
    <t>Затраты по усиленной охране объектов 
Расчет:1х14,5х108525,69х0,001</t>
  </si>
  <si>
    <t>1</t>
  </si>
  <si>
    <t>2</t>
  </si>
  <si>
    <t>3</t>
  </si>
  <si>
    <t>5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</si>
  <si>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</si>
  <si>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</si>
  <si>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</si>
  <si>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</si>
  <si>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</si>
  <si>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</si>
  <si>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</si>
  <si>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</si>
  <si>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</si>
  <si>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</si>
  <si>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</si>
  <si>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В том числе</t>
  </si>
  <si>
    <t>ПИР без НДС</t>
  </si>
  <si>
    <t>НДС</t>
  </si>
  <si>
    <t>Кроме того</t>
  </si>
  <si>
    <t>Организация перевозки и выполнение погрузочно-разгрузочных работ на 21 семью (Расчет: 21Х8000 руб. с НДС)</t>
  </si>
  <si>
    <t>Текущие цены января 2001</t>
  </si>
  <si>
    <t>Вынос в натуру осей здания    ГУП "Мосгоргеотрест»   Расчет: 139,78044:1,18</t>
  </si>
  <si>
    <t xml:space="preserve">Наружные сети телефонизации. </t>
  </si>
  <si>
    <t>Наружные сети телевидения. Молнтаж сетей</t>
  </si>
  <si>
    <t>[наименование стройки (ремонтируемого объекта)]</t>
  </si>
  <si>
    <t>ОБЪЕКТНЫЙ СМЕТНЫЙ РАСЧЕТ №02-01</t>
  </si>
  <si>
    <t>на </t>
  </si>
  <si>
    <t>(наименование объекта)</t>
  </si>
  <si>
    <t>Сметная стоимость: </t>
  </si>
  <si>
    <t>тыс.руб.</t>
  </si>
  <si>
    <t>Средства на оплату труда:   </t>
  </si>
  <si>
    <t>руб.</t>
  </si>
  <si>
    <t>Расчетный измеритель единичной стоимости: </t>
  </si>
  <si>
    <t>N п.п.</t>
  </si>
  <si>
    <t>Hомера смет­ных рас­че­тов (смет)</t>
  </si>
  <si>
    <t>Наименова­ние ра­бот и за­трат</t>
  </si>
  <si>
    <t>Сметная стоимость, руб</t>
  </si>
  <si>
    <t>Средства на оплату труда</t>
  </si>
  <si>
    <t>Показатели единичной стоимости</t>
  </si>
  <si>
    <t>Трудоемкость, чел.-ч</t>
  </si>
  <si>
    <t>Строительных работ</t>
  </si>
  <si>
    <t>Монтажных работ</t>
  </si>
  <si>
    <t>Оборудование, мебель</t>
  </si>
  <si>
    <t>Прочие затраты</t>
  </si>
  <si>
    <t>Всего</t>
  </si>
  <si>
    <t xml:space="preserve">            -</t>
  </si>
  <si>
    <t>ЛС №02-01-01</t>
  </si>
  <si>
    <t xml:space="preserve">Архитектурные решения </t>
  </si>
  <si>
    <t>ЛС №02-01-02</t>
  </si>
  <si>
    <t xml:space="preserve"> Конструктивные решения</t>
  </si>
  <si>
    <t>ЛС №02-01-03</t>
  </si>
  <si>
    <t>ЛС №02-01-04</t>
  </si>
  <si>
    <t>ЛС №02-01-05</t>
  </si>
  <si>
    <t>ЛС №02-01-06</t>
  </si>
  <si>
    <t>ЛС №02-01-07</t>
  </si>
  <si>
    <t>ЛС №02-01-08</t>
  </si>
  <si>
    <t>ЛС №02-01-09</t>
  </si>
  <si>
    <t>ЛС №02-01-10</t>
  </si>
  <si>
    <t>ЛС №02-01-11</t>
  </si>
  <si>
    <t>ЛС №02-01-12</t>
  </si>
  <si>
    <t>ЛС №02-01-13</t>
  </si>
  <si>
    <t>ЛС №02-01-14</t>
  </si>
  <si>
    <t>ЛС №02-01-15</t>
  </si>
  <si>
    <t>ЛС №02-01-16</t>
  </si>
  <si>
    <t>ЛС №02-01-17</t>
  </si>
  <si>
    <t>Вертикальный транспорт</t>
  </si>
  <si>
    <t>ЛС №02-01-18</t>
  </si>
  <si>
    <t>ЛС №02-01-19</t>
  </si>
  <si>
    <t>Охранно-защитная дератизационная  система</t>
  </si>
  <si>
    <r>
      <t>ЛС №02-01-2</t>
    </r>
    <r>
      <rPr>
        <sz val="10"/>
        <rFont val="Times New Roman"/>
        <family val="1"/>
        <charset val="204"/>
      </rPr>
      <t>0</t>
    </r>
  </si>
  <si>
    <r>
      <t>ЛС №02-01-2</t>
    </r>
    <r>
      <rPr>
        <sz val="10"/>
        <rFont val="Times New Roman"/>
        <family val="1"/>
        <charset val="204"/>
      </rPr>
      <t>1</t>
    </r>
  </si>
  <si>
    <r>
      <t>ЛС №02-01-2</t>
    </r>
    <r>
      <rPr>
        <sz val="10"/>
        <rFont val="Times New Roman"/>
        <family val="1"/>
        <charset val="204"/>
      </rPr>
      <t>2</t>
    </r>
  </si>
  <si>
    <t>Итого по смете</t>
  </si>
  <si>
    <t>(</t>
  </si>
  <si>
    <t>Толстопятова Е.М.</t>
  </si>
  <si>
    <t>ГИП</t>
  </si>
  <si>
    <t>)</t>
  </si>
  <si>
    <t>Составлен(а) в текущих (прогнозных) ценах по состоянию на январь 2001 г.</t>
  </si>
  <si>
    <t>Затраты на службу заказчика - 1,25% (90,1924*37030*1,1)</t>
  </si>
  <si>
    <t>ТСН 2001.12 Приложение 5</t>
  </si>
  <si>
    <t>ЛС№ 01-01-01</t>
  </si>
  <si>
    <t>Затраты заказчика по вводу объектов в экплуатацию 0,5% (без стоимости оценки)</t>
  </si>
  <si>
    <t>Итого без учета стоимости эксперизы</t>
  </si>
  <si>
    <t>Итого без учета стоимости экспертизы</t>
  </si>
  <si>
    <t>Возвратные суммы, тыс.руб.</t>
  </si>
  <si>
    <t>Компенсация на ликвидируемые инженерные сети</t>
  </si>
  <si>
    <t>Итого по техническим присоединениям с НДС</t>
  </si>
  <si>
    <t>Строительный контроль (1,72%)</t>
  </si>
  <si>
    <t>Счета№№98/ТУ, 99/ТУ, 100/ТУ</t>
  </si>
  <si>
    <t>Счета№№36-ТД,225100</t>
  </si>
  <si>
    <t>Счет 1846920095194015/11/2505/1 от 06.08.14</t>
  </si>
  <si>
    <t>Расчет МРР 3.2.07-05.11</t>
  </si>
  <si>
    <t>Отчет 01-28/15 ООО "Валнет-Центр"</t>
  </si>
  <si>
    <t xml:space="preserve">Компенсация потерь собственника в связи с ликвидацией  участка тепловой сети       </t>
  </si>
  <si>
    <t>Отчет 01-02/15 ООО "Валнет-Центр"</t>
  </si>
  <si>
    <t xml:space="preserve">НДС база 2000г. 20% </t>
  </si>
  <si>
    <t>4</t>
  </si>
  <si>
    <t>от Заказчика</t>
  </si>
  <si>
    <t>+</t>
  </si>
  <si>
    <t>«Административное здание со сносом существующих строений по адресу: г. Москва, ул. Большая Черкизовская дом 12 , стр. 1,1А,2,3,4,7»</t>
  </si>
  <si>
    <t>Строительство административного здания со сносом существующих строений по адресу: г. Москва, ул. Большая Черкизовская дом 12 , стр. 1,1А,2,3,4,7</t>
  </si>
  <si>
    <t>Составлен(а) в текущих (прогнозных) ценах по состоянию на декабрь 2017 г.</t>
  </si>
  <si>
    <t>Текущие цены декабрь 2017 г.</t>
  </si>
  <si>
    <t>Генеральный директор ООО "ООО"</t>
  </si>
  <si>
    <t xml:space="preserve">Генеральный директор </t>
  </si>
  <si>
    <t>№</t>
  </si>
  <si>
    <t>Наименование разделов</t>
  </si>
  <si>
    <t>Срок Сдачи
сметной документации</t>
  </si>
  <si>
    <t>Раздел 1
«Пояснительная записка и исходно-разрешительная документация»</t>
  </si>
  <si>
    <t>1.1.</t>
  </si>
  <si>
    <t>317-03-СП - Книга 1. Состав проектной документации</t>
  </si>
  <si>
    <t>1.2.</t>
  </si>
  <si>
    <t>317-03-ПЗ Книга 2. Пояснительная записка и исходноразрешительная документация</t>
  </si>
  <si>
    <t>Раздел 2
«Схема планировочной организации земельного участка»</t>
  </si>
  <si>
    <t>2.1.</t>
  </si>
  <si>
    <t>317-03 -ПЗУ - Схема планировочной организации земельного участка</t>
  </si>
  <si>
    <t>Раздел 3
«Архитектурные решения»</t>
  </si>
  <si>
    <t>3.1.</t>
  </si>
  <si>
    <t>317-03-АР - Архитектурные решения</t>
  </si>
  <si>
    <t>Раздел 4
«Конструктивные и объемно-планировочные решения»</t>
  </si>
  <si>
    <t>4.1.</t>
  </si>
  <si>
    <t>317-03-КР1 - Часть 1. Конструктивные решения. Нулевой цикл.</t>
  </si>
  <si>
    <t>4.2.</t>
  </si>
  <si>
    <t>317-03-КР2 - Часть 2. Конструктивные решения. Надземная часть.</t>
  </si>
  <si>
    <t>4.3.</t>
  </si>
  <si>
    <t>317-03-КР3 - Книга 3. Конструктивные решения. Стальные конструкции.</t>
  </si>
  <si>
    <t>4.4.</t>
  </si>
  <si>
    <t>317-03-КР.РР - Книга 4. Расчеты конструкций на основное сочетание нагрузок.</t>
  </si>
  <si>
    <t>Раздел 5
«Сведения об инженерном оборудовании, о сетях инженерно-технического
обеспечения, перечень инженерно-технических мероприятий, содержание технологиче-
ских решений»</t>
  </si>
  <si>
    <t>5.1.1</t>
  </si>
  <si>
    <t>317-03-ИОС1.1 - Часть 1. Внутреннее силовое электрооборудование. Молниезащита и заземление.</t>
  </si>
  <si>
    <t>5.1.2</t>
  </si>
  <si>
    <t>317-03-ИОС1.2 - Часть 2. Внутреннее электроосвещение.</t>
  </si>
  <si>
    <t>5.2</t>
  </si>
  <si>
    <t>Подраздел 2
«Система водоснабжения»</t>
  </si>
  <si>
    <t>5.2.1</t>
  </si>
  <si>
    <t>317-03-ИОС2.1 Часть 1. Система хозяйственно-питьевого водоснабжения</t>
  </si>
  <si>
    <t>5.2.2</t>
  </si>
  <si>
    <t>317-03 -ИОС2.2 Часть 2. Система автоматического пожаротушения и противопожарного водоснабжения</t>
  </si>
  <si>
    <t>5.3</t>
  </si>
  <si>
    <t>Подраздел 3
«Система водоотведения»</t>
  </si>
  <si>
    <t>5.3.1</t>
  </si>
  <si>
    <t>317-03-ИОС3.1 - Часть 1. Система водоотведения</t>
  </si>
  <si>
    <t>5.4</t>
  </si>
  <si>
    <t>Подраздел 4
«Отопление, вентиляция и кондиционирование воздуха, тепловые сети»</t>
  </si>
  <si>
    <t>5.4.1</t>
  </si>
  <si>
    <t>317-03-ИОС4.1 - Часть 1. Отопление и кондиционирование воздуха</t>
  </si>
  <si>
    <t>5.4.2</t>
  </si>
  <si>
    <t>317-03-ИОС4.2 - Часть 2. Вентиляция</t>
  </si>
  <si>
    <t>5.4.3</t>
  </si>
  <si>
    <t>317-03-ИОС4.3 - Часть 3. Индивидуальный тепловой пункт. 
Тепломеханическая часть. Электрика. Автоматика. Узел учета тепловой энергии.</t>
  </si>
  <si>
    <t>5.4.4</t>
  </si>
  <si>
    <t>317-03-ИОС4.5 - Часть 5. Система противодымной вентиляции</t>
  </si>
  <si>
    <t>5.5</t>
  </si>
  <si>
    <t>Подраздел 5
«Сети связи»</t>
  </si>
  <si>
    <t>5.5.1</t>
  </si>
  <si>
    <t>317-03 -ИОС5.1 - Часть 1. Система пожарной сигнализации и оповещения людей о пожаре. Система связи и
сигнализации для МГН. Система управления лифтом для пожарных подразделений.</t>
  </si>
  <si>
    <t>5.5.6</t>
  </si>
  <si>
    <t>317-03 -ИОС5.2 - Часть 2. Система охранно-тревожной сигнализации. 
Система контроля входа (видеодомофон). Видеонаблюдение. СКУД</t>
  </si>
  <si>
    <t>5.5.10</t>
  </si>
  <si>
    <t>317-03 -ИОС5.3 - Часть 3 .Система телефонной связи. Система проводного радиовещания. 
Система городских сетей кабельного телевизионного вещания. 
Система электрочасофикации. Система компьютерных сетей. Система сети интернет (ЛВС и БЛВС)</t>
  </si>
  <si>
    <t>5.5.16</t>
  </si>
  <si>
    <t>317-03 -ИОС5.4 - Часть 4. Автоматизация и диспетчеризация инженерных систем. 
Диспетчеризация вертикального транспорта. Диспетчеризация и мониторинг инженерных систем. Автоматизация систем противопожарной защиты.</t>
  </si>
  <si>
    <t>5.7</t>
  </si>
  <si>
    <t>Подраздел 7
«Технологические решения»</t>
  </si>
  <si>
    <t>5.7.1</t>
  </si>
  <si>
    <t>317-03 -ИОС7.1 - Часть 1. Технология помещений приготовления и приема пищи</t>
  </si>
  <si>
    <t>5.7.2</t>
  </si>
  <si>
    <t>317-03 -ИОС7.2 - Часть 2. Вертикальный транспорт</t>
  </si>
  <si>
    <t>5.7.3</t>
  </si>
  <si>
    <t>317-03 -ИОС7.3 - Часть 3. Технологические решения административных кабинетов.</t>
  </si>
  <si>
    <t>Раздел 6
«Проект организации строительства»</t>
  </si>
  <si>
    <t>6.1</t>
  </si>
  <si>
    <t>317-03 -ПОС - Часть 1. Проект организации строительства на основной и подготовительный период</t>
  </si>
  <si>
    <t>Раздел 7
«Проект организации работ по сносу и демонтажу объектов капитального строительства»</t>
  </si>
  <si>
    <t>7.1</t>
  </si>
  <si>
    <t>317-03 -ПОД - Проект организации работ по сносу и демонтажу объектов капитального строительства
при реконструкции</t>
  </si>
  <si>
    <t>Раздел 8
«Перечень мероприятий по охране окружающей среды»</t>
  </si>
  <si>
    <t>8.1</t>
  </si>
  <si>
    <t>317-03 -ООС - Часть 1. Перечень мероприятий по охране окружающей среды</t>
  </si>
  <si>
    <t>8.2</t>
  </si>
  <si>
    <t>317-03 –ТР1 - Часть 2. Технологический регламент процесса обращения с отходами сноса</t>
  </si>
  <si>
    <t>8.3</t>
  </si>
  <si>
    <t>317-03 –ТР2 - Часть 3. Технологический регламент процесса обращения с отходами строительства</t>
  </si>
  <si>
    <t>8.4</t>
  </si>
  <si>
    <t>317-03 -ОЗДС - Часть 4. Охранно-защитная дератизационная система</t>
  </si>
  <si>
    <t>Раздел 9
«Мероприятия по обеспечению пожарной безопасности»</t>
  </si>
  <si>
    <t>9.1</t>
  </si>
  <si>
    <t>317-03 -ПБ1 - Часть 1. Мероприятия по обеспечению пожарной безопасности</t>
  </si>
  <si>
    <t>Раздел 10
«Мероприятия по обеспечению доступа инвалидов»</t>
  </si>
  <si>
    <t>10.1</t>
  </si>
  <si>
    <t>317-03 -ОДИ - Мероприятия по обеспечению доступа инвалидов</t>
  </si>
  <si>
    <t>Раздел 10.1.
«Требования к обеспечению безопасной эксплуатации объектов капитального строительства»</t>
  </si>
  <si>
    <t>10.1.1</t>
  </si>
  <si>
    <t>317-03 -ТОБЭ - Требования к обеспечению безопасной эксплуатации объектов капитального строительства</t>
  </si>
  <si>
    <t>Раздел 11.1.
«Иная документация в случаях, предусмотренных федеральными законами»</t>
  </si>
  <si>
    <t>11.1</t>
  </si>
  <si>
    <t>БС20-03/2017П -ЭЭ - Мероприятия по обеспечению требований энергетической эффективности и требований
оснащенности приборами учета используемых энергетических ресурсов</t>
  </si>
  <si>
    <t>Раздел 11.
«Иная документация в случаях, предусмотренных федеральными законами»</t>
  </si>
  <si>
    <t>12.1</t>
  </si>
  <si>
    <t>317-03-ГОЧС - Часть 1. Перечень мероприятий по гражданской обороне, 
мероприятий по предупреждению чрезвычайных ситуаций природного и
техногенного характера, мероприятий по противодействию терроризму</t>
  </si>
  <si>
    <t>12.2</t>
  </si>
  <si>
    <t>317-03-ПОДД - Часть 2. Проект организации дорожного движения на период строительства и эксплуатации</t>
  </si>
  <si>
    <t>Внутреннее силовое электрооборудование. Молниезащита и заземление.</t>
  </si>
  <si>
    <t xml:space="preserve"> Система хозяйственно-питьевого водоснабжения</t>
  </si>
  <si>
    <t>Система автоматического пожаротушения и противопожарного водоснабжения</t>
  </si>
  <si>
    <t>Система водоотведения</t>
  </si>
  <si>
    <t>Отопление и кондиционирование воздуха</t>
  </si>
  <si>
    <t>Вентиляция</t>
  </si>
  <si>
    <t>Индивидуальный тепловой пункт. 
Тепломеханическая часть. Электрика. Автоматика. Узел учета тепловой энергии.</t>
  </si>
  <si>
    <t>Система противодымной вентиляции</t>
  </si>
  <si>
    <t>Система пожарной сигнализации и оповещения людей о пожаре. Система связи и сигнализации для МГН. Система управления лифтом для пожарных подразделений.</t>
  </si>
  <si>
    <t>Система охранно-тревожной сигнализации. 
Система контроля входа (видеодомофон). Видеонаблюдение. СКУД</t>
  </si>
  <si>
    <t>Система телефонной связи. Система проводного радиовещания. 
Система городских сетей кабельного телевизионного вещания. 
Система электрочасофикации. Система компьютерных сетей. Система сети интернет (ЛВС и БЛВС)</t>
  </si>
  <si>
    <t>Автоматизация и диспетчеризация инженерных систем. 
Диспетчеризация вертикального транспорта. Диспетчеризация и мониторинг инженерных систем. Автоматизация систем противопожарной защиты.</t>
  </si>
  <si>
    <t>Технология помещений приготовления и приема пищи</t>
  </si>
  <si>
    <t>Технологические решения административных кабинетов.</t>
  </si>
  <si>
    <t>Проект организации работ по сносу и демонтажу объектов капитального строительства при реконструкции</t>
  </si>
  <si>
    <t>Договор</t>
  </si>
  <si>
    <t xml:space="preserve">Договор </t>
  </si>
  <si>
    <t xml:space="preserve">Осуществление технологического присоединения </t>
  </si>
  <si>
    <t>Стоимость проектных работ (П+Р)</t>
  </si>
  <si>
    <t>нужна смета</t>
  </si>
  <si>
    <t xml:space="preserve">НДС 18% </t>
  </si>
  <si>
    <t>Перебазировка башенного крана и временное отопление</t>
  </si>
  <si>
    <t>5603 ДП-В</t>
  </si>
  <si>
    <t>5604 ДП-К</t>
  </si>
  <si>
    <t>ИА-17-302-620(129560)</t>
  </si>
  <si>
    <t>10-11/17-1052</t>
  </si>
  <si>
    <t>Технологическое присоединение к системе холодного водоснабжения</t>
  </si>
  <si>
    <t>Технологическое присоединение к системе водоотведения</t>
  </si>
  <si>
    <t>Технологическое присоединение к электрическим сетям</t>
  </si>
  <si>
    <t>Технологическое присоединение к системе теплоснабжения</t>
  </si>
  <si>
    <t>Договора</t>
  </si>
  <si>
    <t xml:space="preserve">Вырубка деревьев с территории </t>
  </si>
  <si>
    <t>Тепловизионное обследование здания</t>
  </si>
  <si>
    <t>Наружные сети. Водоснабжение</t>
  </si>
  <si>
    <t>Наружные сети. Водоотведение</t>
  </si>
  <si>
    <t>ЛС №06-01</t>
  </si>
  <si>
    <t>ЛС №06-02</t>
  </si>
  <si>
    <t>ЛС №04-02</t>
  </si>
  <si>
    <t>ЛС №04-03</t>
  </si>
  <si>
    <t>ЛС №04-01</t>
  </si>
  <si>
    <t>Наружные электрические сети. Перекладка</t>
  </si>
  <si>
    <t>ЛС №05-01</t>
  </si>
  <si>
    <t>Система внешней радиофикации</t>
  </si>
  <si>
    <t>Переустройство кабелей МЭТ</t>
  </si>
  <si>
    <t>ЛС №05-02</t>
  </si>
  <si>
    <t>Наружные тепловые сети</t>
  </si>
  <si>
    <t>ЛС №06-03</t>
  </si>
  <si>
    <t>ЛС №07-01</t>
  </si>
  <si>
    <t>ЛС №07-02</t>
  </si>
  <si>
    <t>ЛС №07-03</t>
  </si>
  <si>
    <t>Внутреннее электроосвещение. Освещение фасадов</t>
  </si>
  <si>
    <t>Строительство торгового центра по адресу:</t>
  </si>
  <si>
    <t xml:space="preserve">Строительство торгового центра со сносом существующих строений по адресу: г. Москва,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</si>
</sst>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00"/>
  </numFmts>
  <fonts count="3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9"/>
      <name val="Times New Roman"/>
      <family val="1"/>
      <charset val="204"/>
    </font>
    <font>
      <sz val="5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7" fillId="0" borderId="0"/>
    <xf numFmtId="164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97">
    <xf numFmtId="0" fontId="0" fillId="0" borderId="0" xfId="0"/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/>
    <xf numFmtId="4" fontId="3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4" fontId="10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/>
    <xf numFmtId="0" fontId="12" fillId="0" borderId="0" xfId="0" applyFont="1" applyFill="1" applyAlignment="1">
      <alignment vertical="top"/>
    </xf>
    <xf numFmtId="0" fontId="12" fillId="0" borderId="0" xfId="0" applyFont="1" applyFill="1"/>
    <xf numFmtId="2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/>
    <xf numFmtId="0" fontId="1" fillId="0" borderId="53" xfId="0" applyFont="1" applyFill="1" applyBorder="1" applyAlignment="1">
      <alignment horizontal="center" vertical="top"/>
    </xf>
    <xf numFmtId="0" fontId="1" fillId="0" borderId="53" xfId="0" applyNumberFormat="1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vertical="top" wrapText="1"/>
    </xf>
    <xf numFmtId="4" fontId="6" fillId="0" borderId="18" xfId="0" applyNumberFormat="1" applyFont="1" applyFill="1" applyBorder="1" applyAlignment="1">
      <alignment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4" fontId="1" fillId="0" borderId="29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4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left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/>
    </xf>
    <xf numFmtId="4" fontId="1" fillId="0" borderId="29" xfId="0" applyNumberFormat="1" applyFont="1" applyFill="1" applyBorder="1" applyAlignment="1">
      <alignment horizontal="left" vertical="top" wrapText="1"/>
    </xf>
    <xf numFmtId="4" fontId="1" fillId="0" borderId="32" xfId="0" applyNumberFormat="1" applyFont="1" applyFill="1" applyBorder="1" applyAlignment="1">
      <alignment vertical="top" wrapText="1"/>
    </xf>
    <xf numFmtId="4" fontId="14" fillId="0" borderId="18" xfId="0" applyNumberFormat="1" applyFont="1" applyFill="1" applyBorder="1" applyAlignment="1">
      <alignment vertical="top" wrapText="1"/>
    </xf>
    <xf numFmtId="4" fontId="14" fillId="0" borderId="33" xfId="1" applyNumberFormat="1" applyFont="1" applyFill="1" applyBorder="1" applyAlignment="1">
      <alignment vertical="top" wrapText="1"/>
    </xf>
    <xf numFmtId="4" fontId="14" fillId="0" borderId="34" xfId="0" applyNumberFormat="1" applyFont="1" applyFill="1" applyBorder="1" applyAlignment="1">
      <alignment horizontal="center" vertical="top" wrapText="1"/>
    </xf>
    <xf numFmtId="4" fontId="14" fillId="0" borderId="18" xfId="0" applyNumberFormat="1" applyFont="1" applyFill="1" applyBorder="1" applyAlignment="1">
      <alignment horizontal="center" vertical="top" wrapText="1"/>
    </xf>
    <xf numFmtId="4" fontId="14" fillId="0" borderId="3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4" fillId="0" borderId="19" xfId="0" applyNumberFormat="1" applyFont="1" applyFill="1" applyBorder="1" applyAlignment="1">
      <alignment vertical="top" wrapText="1"/>
    </xf>
    <xf numFmtId="4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4" fontId="14" fillId="0" borderId="40" xfId="0" applyNumberFormat="1" applyFont="1" applyFill="1" applyBorder="1" applyAlignment="1">
      <alignment vertical="top" wrapText="1"/>
    </xf>
    <xf numFmtId="4" fontId="14" fillId="0" borderId="41" xfId="0" applyNumberFormat="1" applyFont="1" applyFill="1" applyBorder="1" applyAlignment="1">
      <alignment vertical="top" wrapText="1"/>
    </xf>
    <xf numFmtId="4" fontId="14" fillId="0" borderId="42" xfId="0" applyNumberFormat="1" applyFont="1" applyFill="1" applyBorder="1" applyAlignment="1">
      <alignment horizontal="center" vertical="top" wrapText="1"/>
    </xf>
    <xf numFmtId="4" fontId="14" fillId="0" borderId="41" xfId="0" applyNumberFormat="1" applyFont="1" applyFill="1" applyBorder="1" applyAlignment="1">
      <alignment horizontal="center" vertical="top" wrapText="1"/>
    </xf>
    <xf numFmtId="4" fontId="14" fillId="0" borderId="44" xfId="0" applyNumberFormat="1" applyFont="1" applyFill="1" applyBorder="1" applyAlignment="1">
      <alignment horizontal="center" vertical="top" wrapText="1"/>
    </xf>
    <xf numFmtId="4" fontId="14" fillId="0" borderId="29" xfId="0" applyNumberFormat="1" applyFont="1" applyFill="1" applyBorder="1" applyAlignment="1">
      <alignment vertical="top" wrapText="1"/>
    </xf>
    <xf numFmtId="4" fontId="6" fillId="0" borderId="46" xfId="0" applyNumberFormat="1" applyFont="1" applyFill="1" applyBorder="1" applyAlignment="1">
      <alignment vertical="top" wrapText="1"/>
    </xf>
    <xf numFmtId="4" fontId="14" fillId="0" borderId="47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4" fontId="14" fillId="0" borderId="48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4" fontId="14" fillId="0" borderId="17" xfId="0" applyNumberFormat="1" applyFont="1" applyFill="1" applyBorder="1" applyAlignment="1">
      <alignment horizontal="center" vertical="top" wrapText="1"/>
    </xf>
    <xf numFmtId="4" fontId="14" fillId="0" borderId="39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4" fontId="1" fillId="0" borderId="24" xfId="0" applyNumberFormat="1" applyFont="1" applyFill="1" applyBorder="1" applyAlignment="1">
      <alignment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/>
    </xf>
    <xf numFmtId="4" fontId="14" fillId="0" borderId="52" xfId="0" applyNumberFormat="1" applyFont="1" applyFill="1" applyBorder="1" applyAlignment="1">
      <alignment horizontal="center" vertical="top" wrapText="1"/>
    </xf>
    <xf numFmtId="4" fontId="14" fillId="0" borderId="40" xfId="0" applyNumberFormat="1" applyFont="1" applyFill="1" applyBorder="1" applyAlignment="1">
      <alignment horizontal="center" vertical="top" wrapText="1"/>
    </xf>
    <xf numFmtId="4" fontId="14" fillId="0" borderId="43" xfId="0" applyNumberFormat="1" applyFont="1" applyFill="1" applyBorder="1" applyAlignment="1">
      <alignment horizontal="center" vertical="top" wrapText="1"/>
    </xf>
    <xf numFmtId="4" fontId="1" fillId="0" borderId="29" xfId="0" applyNumberFormat="1" applyFont="1" applyFill="1" applyBorder="1" applyAlignment="1">
      <alignment vertical="top" wrapText="1"/>
    </xf>
    <xf numFmtId="4" fontId="1" fillId="0" borderId="47" xfId="0" applyNumberFormat="1" applyFont="1" applyFill="1" applyBorder="1" applyAlignment="1">
      <alignment horizontal="center" vertical="top" wrapText="1"/>
    </xf>
    <xf numFmtId="4" fontId="14" fillId="0" borderId="27" xfId="0" applyNumberFormat="1" applyFont="1" applyFill="1" applyBorder="1" applyAlignment="1">
      <alignment vertical="top" wrapText="1"/>
    </xf>
    <xf numFmtId="4" fontId="14" fillId="0" borderId="28" xfId="0" applyNumberFormat="1" applyFont="1" applyFill="1" applyBorder="1" applyAlignment="1">
      <alignment vertical="top" wrapText="1"/>
    </xf>
    <xf numFmtId="4" fontId="14" fillId="0" borderId="26" xfId="0" applyNumberFormat="1" applyFont="1" applyFill="1" applyBorder="1" applyAlignment="1">
      <alignment horizontal="center" vertical="top" wrapText="1"/>
    </xf>
    <xf numFmtId="4" fontId="14" fillId="0" borderId="27" xfId="0" applyNumberFormat="1" applyFont="1" applyFill="1" applyBorder="1" applyAlignment="1">
      <alignment horizontal="center" vertical="top" wrapText="1"/>
    </xf>
    <xf numFmtId="4" fontId="14" fillId="0" borderId="31" xfId="0" applyNumberFormat="1" applyFont="1" applyFill="1" applyBorder="1" applyAlignment="1">
      <alignment horizontal="center" vertical="top" wrapText="1"/>
    </xf>
    <xf numFmtId="4" fontId="14" fillId="0" borderId="32" xfId="0" applyNumberFormat="1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>
      <alignment horizontal="center" vertical="top" wrapText="1"/>
    </xf>
    <xf numFmtId="4" fontId="14" fillId="0" borderId="5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4" fontId="15" fillId="0" borderId="14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vertical="top" wrapText="1"/>
    </xf>
    <xf numFmtId="4" fontId="15" fillId="0" borderId="14" xfId="0" applyNumberFormat="1" applyFont="1" applyFill="1" applyBorder="1" applyAlignment="1">
      <alignment horizontal="left" vertical="top" wrapText="1"/>
    </xf>
    <xf numFmtId="4" fontId="15" fillId="0" borderId="11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5" fillId="0" borderId="16" xfId="0" applyNumberFormat="1" applyFont="1" applyFill="1" applyBorder="1" applyAlignment="1">
      <alignment vertical="top" wrapText="1"/>
    </xf>
    <xf numFmtId="4" fontId="15" fillId="0" borderId="13" xfId="0" applyNumberFormat="1" applyFont="1" applyFill="1" applyBorder="1" applyAlignment="1">
      <alignment horizontal="left" vertical="top" wrapText="1"/>
    </xf>
    <xf numFmtId="4" fontId="15" fillId="0" borderId="15" xfId="0" applyNumberFormat="1" applyFont="1" applyFill="1" applyBorder="1" applyAlignment="1">
      <alignment horizontal="center" vertical="top" wrapText="1"/>
    </xf>
    <xf numFmtId="4" fontId="15" fillId="0" borderId="16" xfId="0" applyNumberFormat="1" applyFont="1" applyFill="1" applyBorder="1" applyAlignment="1">
      <alignment horizontal="center" vertical="top" wrapText="1"/>
    </xf>
    <xf numFmtId="4" fontId="15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4" fontId="15" fillId="0" borderId="49" xfId="0" applyNumberFormat="1" applyFont="1" applyFill="1" applyBorder="1" applyAlignment="1">
      <alignment horizontal="center" vertical="top" wrapText="1"/>
    </xf>
    <xf numFmtId="4" fontId="14" fillId="0" borderId="1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35" xfId="0" applyNumberFormat="1" applyFont="1" applyFill="1" applyBorder="1" applyAlignment="1">
      <alignment horizontal="center" vertical="top" wrapText="1"/>
    </xf>
    <xf numFmtId="4" fontId="1" fillId="0" borderId="38" xfId="0" applyNumberFormat="1" applyFont="1" applyFill="1" applyBorder="1" applyAlignment="1">
      <alignment horizontal="center" vertical="top" wrapText="1"/>
    </xf>
    <xf numFmtId="4" fontId="14" fillId="0" borderId="33" xfId="0" applyNumberFormat="1" applyFont="1" applyFill="1" applyBorder="1" applyAlignment="1">
      <alignment horizontal="center" vertical="top" wrapText="1"/>
    </xf>
    <xf numFmtId="4" fontId="1" fillId="0" borderId="50" xfId="0" applyNumberFormat="1" applyFont="1" applyFill="1" applyBorder="1" applyAlignment="1">
      <alignment vertical="top" wrapText="1"/>
    </xf>
    <xf numFmtId="4" fontId="1" fillId="0" borderId="46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48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0" borderId="22" xfId="0" applyNumberFormat="1" applyFont="1" applyFill="1" applyBorder="1" applyAlignment="1">
      <alignment horizontal="center" vertical="top" wrapText="1"/>
    </xf>
    <xf numFmtId="4" fontId="14" fillId="0" borderId="45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/>
    <xf numFmtId="4" fontId="6" fillId="0" borderId="32" xfId="0" applyNumberFormat="1" applyFont="1" applyFill="1" applyBorder="1" applyAlignment="1">
      <alignment vertical="top" wrapText="1"/>
    </xf>
    <xf numFmtId="4" fontId="6" fillId="0" borderId="29" xfId="0" applyNumberFormat="1" applyFont="1" applyFill="1" applyBorder="1" applyAlignment="1">
      <alignment horizontal="center" vertical="top" wrapText="1"/>
    </xf>
    <xf numFmtId="4" fontId="14" fillId="0" borderId="45" xfId="0" applyNumberFormat="1" applyFont="1" applyFill="1" applyBorder="1" applyAlignment="1">
      <alignment horizontal="center" vertical="top" wrapText="1"/>
    </xf>
    <xf numFmtId="4" fontId="14" fillId="0" borderId="53" xfId="0" applyNumberFormat="1" applyFont="1" applyFill="1" applyBorder="1" applyAlignment="1">
      <alignment horizontal="center" vertical="top" wrapText="1"/>
    </xf>
    <xf numFmtId="4" fontId="14" fillId="0" borderId="59" xfId="0" applyNumberFormat="1" applyFont="1" applyFill="1" applyBorder="1" applyAlignment="1">
      <alignment horizontal="center" vertical="top" wrapText="1"/>
    </xf>
    <xf numFmtId="0" fontId="1" fillId="0" borderId="12" xfId="2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center" wrapText="1"/>
    </xf>
    <xf numFmtId="4" fontId="15" fillId="0" borderId="58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left" vertical="top" wrapText="1"/>
    </xf>
    <xf numFmtId="2" fontId="13" fillId="0" borderId="16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4" fontId="1" fillId="0" borderId="54" xfId="0" applyNumberFormat="1" applyFont="1" applyFill="1" applyBorder="1" applyAlignment="1">
      <alignment vertical="top" wrapText="1"/>
    </xf>
    <xf numFmtId="0" fontId="18" fillId="0" borderId="0" xfId="0" applyFont="1" applyFill="1"/>
    <xf numFmtId="0" fontId="9" fillId="0" borderId="0" xfId="0" applyFont="1" applyFill="1" applyAlignment="1">
      <alignment horizontal="right" wrapText="1"/>
    </xf>
    <xf numFmtId="4" fontId="22" fillId="0" borderId="0" xfId="0" applyNumberFormat="1" applyFont="1" applyFill="1" applyAlignment="1">
      <alignment wrapText="1"/>
    </xf>
    <xf numFmtId="0" fontId="19" fillId="0" borderId="0" xfId="0" applyFont="1" applyFill="1"/>
    <xf numFmtId="0" fontId="19" fillId="0" borderId="52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center" vertical="top" wrapText="1"/>
    </xf>
    <xf numFmtId="0" fontId="23" fillId="0" borderId="45" xfId="0" applyFont="1" applyFill="1" applyBorder="1" applyAlignment="1">
      <alignment horizontal="center" vertical="top" wrapText="1"/>
    </xf>
    <xf numFmtId="165" fontId="18" fillId="0" borderId="0" xfId="0" applyNumberFormat="1" applyFont="1" applyFill="1"/>
    <xf numFmtId="0" fontId="19" fillId="0" borderId="12" xfId="0" applyFont="1" applyFill="1" applyBorder="1" applyAlignment="1">
      <alignment vertical="top" wrapText="1"/>
    </xf>
    <xf numFmtId="4" fontId="19" fillId="0" borderId="12" xfId="0" applyNumberFormat="1" applyFont="1" applyFill="1" applyBorder="1" applyAlignment="1">
      <alignment wrapText="1"/>
    </xf>
    <xf numFmtId="4" fontId="23" fillId="0" borderId="12" xfId="0" applyNumberFormat="1" applyFont="1" applyFill="1" applyBorder="1" applyAlignment="1">
      <alignment wrapText="1"/>
    </xf>
    <xf numFmtId="0" fontId="19" fillId="0" borderId="12" xfId="0" applyFont="1" applyFill="1" applyBorder="1" applyAlignment="1">
      <alignment horizontal="right" wrapText="1"/>
    </xf>
    <xf numFmtId="0" fontId="19" fillId="0" borderId="14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vertical="top" wrapText="1"/>
    </xf>
    <xf numFmtId="0" fontId="10" fillId="0" borderId="40" xfId="0" applyFont="1" applyFill="1" applyBorder="1" applyAlignment="1">
      <alignment wrapText="1"/>
    </xf>
    <xf numFmtId="4" fontId="23" fillId="0" borderId="40" xfId="0" applyNumberFormat="1" applyFont="1" applyFill="1" applyBorder="1" applyAlignment="1">
      <alignment wrapText="1"/>
    </xf>
    <xf numFmtId="0" fontId="19" fillId="0" borderId="40" xfId="0" applyFont="1" applyFill="1" applyBorder="1" applyAlignment="1">
      <alignment horizontal="right" wrapText="1"/>
    </xf>
    <xf numFmtId="0" fontId="19" fillId="0" borderId="41" xfId="0" applyFont="1" applyFill="1" applyBorder="1" applyAlignment="1">
      <alignment horizontal="right" wrapText="1"/>
    </xf>
    <xf numFmtId="0" fontId="4" fillId="0" borderId="6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9" fillId="0" borderId="60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left" wrapText="1"/>
    </xf>
    <xf numFmtId="0" fontId="24" fillId="0" borderId="0" xfId="0" applyFont="1" applyFill="1"/>
    <xf numFmtId="4" fontId="14" fillId="0" borderId="12" xfId="0" applyNumberFormat="1" applyFont="1" applyFill="1" applyBorder="1" applyAlignment="1">
      <alignment vertical="top" wrapText="1"/>
    </xf>
    <xf numFmtId="4" fontId="14" fillId="0" borderId="12" xfId="0" applyNumberFormat="1" applyFont="1" applyFill="1" applyBorder="1" applyAlignment="1">
      <alignment horizontal="center" vertical="top" wrapText="1"/>
    </xf>
    <xf numFmtId="4" fontId="14" fillId="0" borderId="24" xfId="0" applyNumberFormat="1" applyFont="1" applyFill="1" applyBorder="1" applyAlignment="1">
      <alignment vertical="top" wrapText="1"/>
    </xf>
    <xf numFmtId="4" fontId="14" fillId="0" borderId="24" xfId="0" applyNumberFormat="1" applyFont="1" applyFill="1" applyBorder="1" applyAlignment="1">
      <alignment horizontal="center" vertical="top" wrapText="1"/>
    </xf>
    <xf numFmtId="4" fontId="14" fillId="0" borderId="67" xfId="0" applyNumberFormat="1" applyFont="1" applyFill="1" applyBorder="1" applyAlignment="1">
      <alignment horizontal="center" vertical="top" wrapText="1"/>
    </xf>
    <xf numFmtId="4" fontId="14" fillId="0" borderId="18" xfId="0" applyNumberFormat="1" applyFont="1" applyFill="1" applyBorder="1" applyAlignment="1">
      <alignment horizontal="left" vertical="top" wrapText="1"/>
    </xf>
    <xf numFmtId="4" fontId="14" fillId="0" borderId="29" xfId="0" applyNumberFormat="1" applyFont="1" applyFill="1" applyBorder="1" applyAlignment="1">
      <alignment horizontal="center" vertical="top" wrapText="1"/>
    </xf>
    <xf numFmtId="4" fontId="14" fillId="0" borderId="46" xfId="0" applyNumberFormat="1" applyFont="1" applyFill="1" applyBorder="1" applyAlignment="1">
      <alignment horizontal="center" vertical="top" wrapText="1"/>
    </xf>
    <xf numFmtId="4" fontId="14" fillId="0" borderId="9" xfId="0" applyNumberFormat="1" applyFont="1" applyFill="1" applyBorder="1" applyAlignment="1">
      <alignment vertical="top" wrapText="1"/>
    </xf>
    <xf numFmtId="4" fontId="14" fillId="0" borderId="9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0" fontId="19" fillId="3" borderId="12" xfId="0" applyFont="1" applyFill="1" applyBorder="1" applyAlignment="1">
      <alignment vertical="top" wrapText="1"/>
    </xf>
    <xf numFmtId="49" fontId="26" fillId="0" borderId="68" xfId="0" applyNumberFormat="1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 wrapText="1"/>
    </xf>
    <xf numFmtId="49" fontId="27" fillId="0" borderId="68" xfId="0" applyNumberFormat="1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49" fontId="0" fillId="2" borderId="70" xfId="0" applyNumberFormat="1" applyFill="1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49" fontId="0" fillId="2" borderId="72" xfId="0" applyNumberFormat="1" applyFill="1" applyBorder="1" applyAlignment="1">
      <alignment horizontal="left" vertical="center"/>
    </xf>
    <xf numFmtId="0" fontId="0" fillId="0" borderId="73" xfId="0" applyBorder="1" applyAlignment="1">
      <alignment horizontal="left" vertical="center" wrapText="1"/>
    </xf>
    <xf numFmtId="0" fontId="0" fillId="0" borderId="73" xfId="0" applyBorder="1" applyAlignment="1">
      <alignment horizontal="left" vertical="center"/>
    </xf>
    <xf numFmtId="49" fontId="27" fillId="2" borderId="68" xfId="0" applyNumberFormat="1" applyFont="1" applyFill="1" applyBorder="1" applyAlignment="1">
      <alignment horizontal="left" vertical="center"/>
    </xf>
    <xf numFmtId="0" fontId="25" fillId="2" borderId="69" xfId="0" applyFont="1" applyFill="1" applyBorder="1" applyAlignment="1">
      <alignment horizontal="left" vertical="center" wrapText="1"/>
    </xf>
    <xf numFmtId="49" fontId="0" fillId="2" borderId="68" xfId="0" applyNumberFormat="1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 wrapText="1"/>
    </xf>
    <xf numFmtId="49" fontId="0" fillId="2" borderId="74" xfId="0" applyNumberFormat="1" applyFill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1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0" xfId="0" applyBorder="1"/>
    <xf numFmtId="49" fontId="25" fillId="0" borderId="68" xfId="0" applyNumberFormat="1" applyFont="1" applyBorder="1" applyAlignment="1">
      <alignment horizontal="left" vertical="center"/>
    </xf>
    <xf numFmtId="49" fontId="0" fillId="2" borderId="76" xfId="0" applyNumberForma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49" fontId="0" fillId="0" borderId="6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0" fontId="0" fillId="4" borderId="73" xfId="0" applyFill="1" applyBorder="1" applyAlignment="1">
      <alignment horizontal="left" vertical="center"/>
    </xf>
    <xf numFmtId="0" fontId="19" fillId="4" borderId="12" xfId="0" applyFont="1" applyFill="1" applyBorder="1" applyAlignment="1">
      <alignment vertical="top" wrapText="1"/>
    </xf>
    <xf numFmtId="0" fontId="0" fillId="4" borderId="71" xfId="0" applyFill="1" applyBorder="1" applyAlignment="1">
      <alignment horizontal="left" vertical="center" wrapText="1"/>
    </xf>
    <xf numFmtId="0" fontId="0" fillId="4" borderId="75" xfId="0" applyFill="1" applyBorder="1" applyAlignment="1">
      <alignment horizontal="left" vertical="center"/>
    </xf>
    <xf numFmtId="0" fontId="25" fillId="4" borderId="69" xfId="0" applyFont="1" applyFill="1" applyBorder="1" applyAlignment="1">
      <alignment horizontal="left" vertical="center" wrapText="1"/>
    </xf>
    <xf numFmtId="49" fontId="0" fillId="3" borderId="68" xfId="0" applyNumberFormat="1" applyFill="1" applyBorder="1" applyAlignment="1">
      <alignment horizontal="left" vertical="center"/>
    </xf>
    <xf numFmtId="0" fontId="0" fillId="3" borderId="69" xfId="0" applyFill="1" applyBorder="1" applyAlignment="1">
      <alignment horizontal="left" vertical="center"/>
    </xf>
    <xf numFmtId="49" fontId="27" fillId="3" borderId="68" xfId="0" applyNumberFormat="1" applyFont="1" applyFill="1" applyBorder="1" applyAlignment="1">
      <alignment horizontal="left" vertical="center"/>
    </xf>
    <xf numFmtId="0" fontId="25" fillId="3" borderId="69" xfId="0" applyFont="1" applyFill="1" applyBorder="1" applyAlignment="1">
      <alignment horizontal="left" vertical="center" wrapText="1"/>
    </xf>
    <xf numFmtId="14" fontId="0" fillId="3" borderId="69" xfId="0" applyNumberFormat="1" applyFill="1" applyBorder="1" applyAlignment="1">
      <alignment horizontal="left" vertical="center"/>
    </xf>
    <xf numFmtId="49" fontId="0" fillId="3" borderId="70" xfId="0" applyNumberFormat="1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 wrapText="1"/>
    </xf>
    <xf numFmtId="0" fontId="0" fillId="3" borderId="71" xfId="0" applyFill="1" applyBorder="1" applyAlignment="1">
      <alignment horizontal="left" vertical="center"/>
    </xf>
    <xf numFmtId="49" fontId="0" fillId="3" borderId="74" xfId="0" applyNumberFormat="1" applyFill="1" applyBorder="1" applyAlignment="1">
      <alignment horizontal="left" vertical="center"/>
    </xf>
    <xf numFmtId="0" fontId="0" fillId="3" borderId="75" xfId="0" applyFill="1" applyBorder="1" applyAlignment="1">
      <alignment horizontal="left" vertical="center" wrapText="1"/>
    </xf>
    <xf numFmtId="0" fontId="0" fillId="3" borderId="75" xfId="0" applyFill="1" applyBorder="1" applyAlignment="1">
      <alignment horizontal="left" vertical="center"/>
    </xf>
    <xf numFmtId="49" fontId="0" fillId="3" borderId="72" xfId="0" applyNumberFormat="1" applyFill="1" applyBorder="1" applyAlignment="1">
      <alignment horizontal="left" vertical="center"/>
    </xf>
    <xf numFmtId="0" fontId="0" fillId="3" borderId="73" xfId="0" applyFill="1" applyBorder="1" applyAlignment="1">
      <alignment horizontal="left" vertical="center" wrapText="1"/>
    </xf>
    <xf numFmtId="0" fontId="0" fillId="3" borderId="73" xfId="0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4" fontId="1" fillId="0" borderId="46" xfId="0" applyNumberFormat="1" applyFont="1" applyFill="1" applyBorder="1" applyAlignment="1">
      <alignment horizontal="center" vertical="top" wrapText="1"/>
    </xf>
    <xf numFmtId="4" fontId="14" fillId="0" borderId="54" xfId="0" applyNumberFormat="1" applyFont="1" applyFill="1" applyBorder="1" applyAlignment="1">
      <alignment horizontal="center" vertical="top" wrapText="1"/>
    </xf>
    <xf numFmtId="4" fontId="19" fillId="5" borderId="12" xfId="0" applyNumberFormat="1" applyFont="1" applyFill="1" applyBorder="1" applyAlignment="1">
      <alignment wrapText="1"/>
    </xf>
    <xf numFmtId="4" fontId="23" fillId="5" borderId="12" xfId="0" applyNumberFormat="1" applyFont="1" applyFill="1" applyBorder="1" applyAlignment="1">
      <alignment wrapText="1"/>
    </xf>
    <xf numFmtId="0" fontId="19" fillId="4" borderId="29" xfId="0" applyFont="1" applyFill="1" applyBorder="1" applyAlignment="1">
      <alignment vertical="top" wrapText="1"/>
    </xf>
    <xf numFmtId="4" fontId="19" fillId="4" borderId="12" xfId="0" applyNumberFormat="1" applyFont="1" applyFill="1" applyBorder="1" applyAlignment="1">
      <alignment wrapText="1"/>
    </xf>
    <xf numFmtId="4" fontId="23" fillId="4" borderId="12" xfId="0" applyNumberFormat="1" applyFont="1" applyFill="1" applyBorder="1" applyAlignment="1">
      <alignment wrapText="1"/>
    </xf>
    <xf numFmtId="0" fontId="31" fillId="0" borderId="80" xfId="0" applyFont="1" applyFill="1" applyBorder="1" applyAlignment="1">
      <alignment vertical="center" wrapText="1"/>
    </xf>
    <xf numFmtId="0" fontId="31" fillId="0" borderId="81" xfId="0" applyFont="1" applyFill="1" applyBorder="1" applyAlignment="1">
      <alignment vertical="center" wrapText="1"/>
    </xf>
    <xf numFmtId="164" fontId="31" fillId="0" borderId="82" xfId="3" applyFont="1" applyFill="1" applyBorder="1" applyAlignment="1">
      <alignment horizontal="center" vertical="center"/>
    </xf>
    <xf numFmtId="164" fontId="31" fillId="0" borderId="83" xfId="3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top" wrapText="1"/>
    </xf>
    <xf numFmtId="4" fontId="19" fillId="4" borderId="12" xfId="0" applyNumberFormat="1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/>
    </xf>
    <xf numFmtId="4" fontId="1" fillId="4" borderId="12" xfId="0" applyNumberFormat="1" applyFont="1" applyFill="1" applyBorder="1" applyAlignment="1">
      <alignment horizontal="left" vertical="top" wrapText="1"/>
    </xf>
    <xf numFmtId="4" fontId="1" fillId="4" borderId="12" xfId="0" applyNumberFormat="1" applyFont="1" applyFill="1" applyBorder="1" applyAlignment="1">
      <alignment vertical="top" wrapText="1"/>
    </xf>
    <xf numFmtId="4" fontId="1" fillId="4" borderId="12" xfId="0" applyNumberFormat="1" applyFont="1" applyFill="1" applyBorder="1" applyAlignment="1">
      <alignment horizontal="center" vertical="top" wrapText="1"/>
    </xf>
    <xf numFmtId="4" fontId="1" fillId="4" borderId="15" xfId="0" applyNumberFormat="1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left" vertical="top" wrapText="1"/>
    </xf>
    <xf numFmtId="4" fontId="1" fillId="4" borderId="16" xfId="0" applyNumberFormat="1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vertical="top" wrapText="1"/>
    </xf>
    <xf numFmtId="4" fontId="1" fillId="4" borderId="13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/>
    </xf>
    <xf numFmtId="4" fontId="1" fillId="4" borderId="14" xfId="0" applyNumberFormat="1" applyFont="1" applyFill="1" applyBorder="1" applyAlignment="1">
      <alignment vertical="top" wrapText="1"/>
    </xf>
    <xf numFmtId="4" fontId="1" fillId="4" borderId="11" xfId="0" applyNumberFormat="1" applyFont="1" applyFill="1" applyBorder="1" applyAlignment="1">
      <alignment horizontal="center" vertical="top" wrapText="1"/>
    </xf>
    <xf numFmtId="4" fontId="1" fillId="4" borderId="14" xfId="0" applyNumberFormat="1" applyFont="1" applyFill="1" applyBorder="1" applyAlignment="1">
      <alignment horizontal="center" vertical="top" wrapText="1"/>
    </xf>
    <xf numFmtId="4" fontId="1" fillId="4" borderId="9" xfId="0" applyNumberFormat="1" applyFont="1" applyFill="1" applyBorder="1" applyAlignment="1">
      <alignment horizontal="left" vertical="top" wrapText="1"/>
    </xf>
    <xf numFmtId="49" fontId="14" fillId="0" borderId="40" xfId="0" applyNumberFormat="1" applyFont="1" applyFill="1" applyBorder="1" applyAlignment="1">
      <alignment horizontal="left" vertical="top" wrapText="1"/>
    </xf>
    <xf numFmtId="0" fontId="14" fillId="0" borderId="40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/>
    </xf>
    <xf numFmtId="49" fontId="1" fillId="4" borderId="15" xfId="0" applyNumberFormat="1" applyFont="1" applyFill="1" applyBorder="1" applyAlignment="1">
      <alignment horizontal="center" vertical="top" wrapText="1"/>
    </xf>
    <xf numFmtId="4" fontId="14" fillId="4" borderId="10" xfId="0" applyNumberFormat="1" applyFont="1" applyFill="1" applyBorder="1" applyAlignment="1">
      <alignment vertical="top" wrapText="1"/>
    </xf>
    <xf numFmtId="4" fontId="14" fillId="4" borderId="30" xfId="0" applyNumberFormat="1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/>
    </xf>
    <xf numFmtId="4" fontId="1" fillId="4" borderId="29" xfId="0" applyNumberFormat="1" applyFont="1" applyFill="1" applyBorder="1" applyAlignment="1">
      <alignment horizontal="left" vertical="top" wrapText="1"/>
    </xf>
    <xf numFmtId="4" fontId="1" fillId="4" borderId="32" xfId="0" applyNumberFormat="1" applyFont="1" applyFill="1" applyBorder="1" applyAlignment="1">
      <alignment vertical="top" wrapText="1"/>
    </xf>
    <xf numFmtId="4" fontId="1" fillId="4" borderId="29" xfId="0" applyNumberFormat="1" applyFont="1" applyFill="1" applyBorder="1" applyAlignment="1">
      <alignment horizontal="center" vertical="top" wrapText="1"/>
    </xf>
    <xf numFmtId="0" fontId="19" fillId="5" borderId="62" xfId="0" applyFont="1" applyFill="1" applyBorder="1" applyAlignment="1">
      <alignment vertical="top" wrapText="1"/>
    </xf>
    <xf numFmtId="0" fontId="19" fillId="5" borderId="63" xfId="0" applyFont="1" applyFill="1" applyBorder="1" applyAlignment="1">
      <alignment vertical="top" wrapText="1"/>
    </xf>
    <xf numFmtId="4" fontId="19" fillId="5" borderId="63" xfId="0" applyNumberFormat="1" applyFont="1" applyFill="1" applyBorder="1" applyAlignment="1">
      <alignment wrapText="1"/>
    </xf>
    <xf numFmtId="4" fontId="23" fillId="5" borderId="63" xfId="0" applyNumberFormat="1" applyFont="1" applyFill="1" applyBorder="1" applyAlignment="1">
      <alignment wrapText="1"/>
    </xf>
    <xf numFmtId="0" fontId="19" fillId="5" borderId="12" xfId="0" applyFont="1" applyFill="1" applyBorder="1" applyAlignment="1">
      <alignment vertical="top" wrapText="1"/>
    </xf>
    <xf numFmtId="0" fontId="19" fillId="5" borderId="29" xfId="0" applyFont="1" applyFill="1" applyBorder="1" applyAlignment="1">
      <alignment vertical="top" wrapText="1"/>
    </xf>
    <xf numFmtId="0" fontId="19" fillId="5" borderId="12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9" fillId="0" borderId="62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top" wrapText="1"/>
    </xf>
    <xf numFmtId="4" fontId="19" fillId="0" borderId="63" xfId="0" applyNumberFormat="1" applyFont="1" applyFill="1" applyBorder="1" applyAlignment="1">
      <alignment wrapText="1"/>
    </xf>
    <xf numFmtId="4" fontId="23" fillId="0" borderId="63" xfId="0" applyNumberFormat="1" applyFont="1" applyFill="1" applyBorder="1" applyAlignment="1">
      <alignment wrapText="1"/>
    </xf>
    <xf numFmtId="0" fontId="19" fillId="0" borderId="63" xfId="0" applyFont="1" applyFill="1" applyBorder="1" applyAlignment="1">
      <alignment horizontal="right" wrapText="1"/>
    </xf>
    <xf numFmtId="0" fontId="19" fillId="0" borderId="64" xfId="0" applyFont="1" applyFill="1" applyBorder="1" applyAlignment="1">
      <alignment horizontal="right" wrapText="1"/>
    </xf>
    <xf numFmtId="0" fontId="30" fillId="0" borderId="78" xfId="4" applyFont="1" applyFill="1" applyBorder="1" applyAlignment="1" applyProtection="1">
      <alignment horizontal="center" vertical="center" wrapText="1"/>
    </xf>
    <xf numFmtId="0" fontId="30" fillId="0" borderId="79" xfId="4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4" fontId="1" fillId="0" borderId="55" xfId="0" applyNumberFormat="1" applyFont="1" applyFill="1" applyBorder="1" applyAlignment="1">
      <alignment horizontal="center" vertical="top" wrapText="1"/>
    </xf>
    <xf numFmtId="4" fontId="1" fillId="0" borderId="56" xfId="0" applyNumberFormat="1" applyFont="1" applyFill="1" applyBorder="1" applyAlignment="1">
      <alignment horizontal="center" vertical="top" wrapText="1"/>
    </xf>
    <xf numFmtId="4" fontId="1" fillId="0" borderId="5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left" wrapText="1"/>
    </xf>
    <xf numFmtId="4" fontId="6" fillId="0" borderId="36" xfId="0" applyNumberFormat="1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4" fontId="6" fillId="0" borderId="7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19" fillId="0" borderId="61" xfId="0" applyFont="1" applyFill="1" applyBorder="1" applyAlignment="1">
      <alignment horizontal="center" vertical="top" wrapText="1"/>
    </xf>
    <xf numFmtId="0" fontId="19" fillId="0" borderId="59" xfId="0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vertical="top" wrapText="1"/>
    </xf>
    <xf numFmtId="0" fontId="9" fillId="0" borderId="66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60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45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</cellXfs>
  <cellStyles count="5">
    <cellStyle name="Гиперссылка" xfId="4" builtinId="8"/>
    <cellStyle name="Обычный" xfId="0" builtinId="0"/>
    <cellStyle name="Обычный 2" xfId="2" xr:uid="{00000000-0005-0000-0000-000002000000}"/>
    <cellStyle name="Обычный_Басовская, д.7 2010г - ССР_корр.Л.Г" xfId="1" xr:uid="{00000000-0005-0000-0000-000003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../Smeta/AppData/Roaming/Microsoft/Content.Outlook/Content.Outlook/5W21BM1G/&#1044;&#1086;&#1075;&#1086;&#1074;&#1086;&#1088;&#1099;/&#1058;&#1077;&#1093;&#1087;&#1088;&#1080;&#1089;&#1086;&#1077;&#1076;&#1080;&#1085;&#1077;&#1085;&#1080;&#1077;/&#1052;&#1054;&#1069;&#1050;_10-11-17-1052_&#1073;&#1076;_16%20859%20560.47&#1088;&#1091;&#1073;.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9"/>
  <sheetViews>
    <sheetView tabSelected="1" view="pageBreakPreview" topLeftCell="A98" zoomScaleNormal="100" zoomScaleSheetLayoutView="100" workbookViewId="0">
      <selection activeCell="C14" sqref="C14:C17"/>
    </sheetView>
  </sheetViews>
  <sheetFormatPr defaultRowHeight="13.15"/>
  <cols>
    <col min="1" max="1" width="4.3984375" style="22" customWidth="1"/>
    <col min="2" max="2" width="18.73046875" style="15" customWidth="1"/>
    <col min="3" max="3" width="52.73046875" style="15" customWidth="1"/>
    <col min="4" max="4" width="13.73046875" style="15" customWidth="1"/>
    <col min="5" max="5" width="11.1328125" style="15" customWidth="1"/>
    <col min="6" max="6" width="12.73046875" style="15" customWidth="1"/>
    <col min="7" max="7" width="17" style="15" customWidth="1"/>
    <col min="8" max="8" width="13.59765625" style="15" customWidth="1"/>
    <col min="9" max="9" width="20.59765625" style="16" customWidth="1"/>
    <col min="10" max="10" width="9.1328125" style="16"/>
    <col min="11" max="11" width="13.3984375" style="16" customWidth="1"/>
    <col min="12" max="19" width="9.1328125" style="16"/>
    <col min="20" max="253" width="9.1328125" style="17"/>
    <col min="254" max="254" width="3.3984375" style="17" customWidth="1"/>
    <col min="255" max="255" width="9.86328125" style="17" customWidth="1"/>
    <col min="256" max="256" width="41.265625" style="17" customWidth="1"/>
    <col min="257" max="257" width="9.86328125" style="17" customWidth="1"/>
    <col min="258" max="259" width="10.3984375" style="17" customWidth="1"/>
    <col min="260" max="260" width="12.265625" style="17" customWidth="1"/>
    <col min="261" max="262" width="9.59765625" style="17" customWidth="1"/>
    <col min="263" max="263" width="11.3984375" style="17" customWidth="1"/>
    <col min="264" max="264" width="11.86328125" style="17" customWidth="1"/>
    <col min="265" max="265" width="20.59765625" style="17" customWidth="1"/>
    <col min="266" max="266" width="9.1328125" style="17"/>
    <col min="267" max="267" width="13.3984375" style="17" customWidth="1"/>
    <col min="268" max="509" width="9.1328125" style="17"/>
    <col min="510" max="510" width="3.3984375" style="17" customWidth="1"/>
    <col min="511" max="511" width="9.86328125" style="17" customWidth="1"/>
    <col min="512" max="512" width="41.265625" style="17" customWidth="1"/>
    <col min="513" max="513" width="9.86328125" style="17" customWidth="1"/>
    <col min="514" max="515" width="10.3984375" style="17" customWidth="1"/>
    <col min="516" max="516" width="12.265625" style="17" customWidth="1"/>
    <col min="517" max="518" width="9.59765625" style="17" customWidth="1"/>
    <col min="519" max="519" width="11.3984375" style="17" customWidth="1"/>
    <col min="520" max="520" width="11.86328125" style="17" customWidth="1"/>
    <col min="521" max="521" width="20.59765625" style="17" customWidth="1"/>
    <col min="522" max="522" width="9.1328125" style="17"/>
    <col min="523" max="523" width="13.3984375" style="17" customWidth="1"/>
    <col min="524" max="765" width="9.1328125" style="17"/>
    <col min="766" max="766" width="3.3984375" style="17" customWidth="1"/>
    <col min="767" max="767" width="9.86328125" style="17" customWidth="1"/>
    <col min="768" max="768" width="41.265625" style="17" customWidth="1"/>
    <col min="769" max="769" width="9.86328125" style="17" customWidth="1"/>
    <col min="770" max="771" width="10.3984375" style="17" customWidth="1"/>
    <col min="772" max="772" width="12.265625" style="17" customWidth="1"/>
    <col min="773" max="774" width="9.59765625" style="17" customWidth="1"/>
    <col min="775" max="775" width="11.3984375" style="17" customWidth="1"/>
    <col min="776" max="776" width="11.86328125" style="17" customWidth="1"/>
    <col min="777" max="777" width="20.59765625" style="17" customWidth="1"/>
    <col min="778" max="778" width="9.1328125" style="17"/>
    <col min="779" max="779" width="13.3984375" style="17" customWidth="1"/>
    <col min="780" max="1021" width="9.1328125" style="17"/>
    <col min="1022" max="1022" width="3.3984375" style="17" customWidth="1"/>
    <col min="1023" max="1023" width="9.86328125" style="17" customWidth="1"/>
    <col min="1024" max="1024" width="41.265625" style="17" customWidth="1"/>
    <col min="1025" max="1025" width="9.86328125" style="17" customWidth="1"/>
    <col min="1026" max="1027" width="10.3984375" style="17" customWidth="1"/>
    <col min="1028" max="1028" width="12.265625" style="17" customWidth="1"/>
    <col min="1029" max="1030" width="9.59765625" style="17" customWidth="1"/>
    <col min="1031" max="1031" width="11.3984375" style="17" customWidth="1"/>
    <col min="1032" max="1032" width="11.86328125" style="17" customWidth="1"/>
    <col min="1033" max="1033" width="20.59765625" style="17" customWidth="1"/>
    <col min="1034" max="1034" width="9.1328125" style="17"/>
    <col min="1035" max="1035" width="13.3984375" style="17" customWidth="1"/>
    <col min="1036" max="1277" width="9.1328125" style="17"/>
    <col min="1278" max="1278" width="3.3984375" style="17" customWidth="1"/>
    <col min="1279" max="1279" width="9.86328125" style="17" customWidth="1"/>
    <col min="1280" max="1280" width="41.265625" style="17" customWidth="1"/>
    <col min="1281" max="1281" width="9.86328125" style="17" customWidth="1"/>
    <col min="1282" max="1283" width="10.3984375" style="17" customWidth="1"/>
    <col min="1284" max="1284" width="12.265625" style="17" customWidth="1"/>
    <col min="1285" max="1286" width="9.59765625" style="17" customWidth="1"/>
    <col min="1287" max="1287" width="11.3984375" style="17" customWidth="1"/>
    <col min="1288" max="1288" width="11.86328125" style="17" customWidth="1"/>
    <col min="1289" max="1289" width="20.59765625" style="17" customWidth="1"/>
    <col min="1290" max="1290" width="9.1328125" style="17"/>
    <col min="1291" max="1291" width="13.3984375" style="17" customWidth="1"/>
    <col min="1292" max="1533" width="9.1328125" style="17"/>
    <col min="1534" max="1534" width="3.3984375" style="17" customWidth="1"/>
    <col min="1535" max="1535" width="9.86328125" style="17" customWidth="1"/>
    <col min="1536" max="1536" width="41.265625" style="17" customWidth="1"/>
    <col min="1537" max="1537" width="9.86328125" style="17" customWidth="1"/>
    <col min="1538" max="1539" width="10.3984375" style="17" customWidth="1"/>
    <col min="1540" max="1540" width="12.265625" style="17" customWidth="1"/>
    <col min="1541" max="1542" width="9.59765625" style="17" customWidth="1"/>
    <col min="1543" max="1543" width="11.3984375" style="17" customWidth="1"/>
    <col min="1544" max="1544" width="11.86328125" style="17" customWidth="1"/>
    <col min="1545" max="1545" width="20.59765625" style="17" customWidth="1"/>
    <col min="1546" max="1546" width="9.1328125" style="17"/>
    <col min="1547" max="1547" width="13.3984375" style="17" customWidth="1"/>
    <col min="1548" max="1789" width="9.1328125" style="17"/>
    <col min="1790" max="1790" width="3.3984375" style="17" customWidth="1"/>
    <col min="1791" max="1791" width="9.86328125" style="17" customWidth="1"/>
    <col min="1792" max="1792" width="41.265625" style="17" customWidth="1"/>
    <col min="1793" max="1793" width="9.86328125" style="17" customWidth="1"/>
    <col min="1794" max="1795" width="10.3984375" style="17" customWidth="1"/>
    <col min="1796" max="1796" width="12.265625" style="17" customWidth="1"/>
    <col min="1797" max="1798" width="9.59765625" style="17" customWidth="1"/>
    <col min="1799" max="1799" width="11.3984375" style="17" customWidth="1"/>
    <col min="1800" max="1800" width="11.86328125" style="17" customWidth="1"/>
    <col min="1801" max="1801" width="20.59765625" style="17" customWidth="1"/>
    <col min="1802" max="1802" width="9.1328125" style="17"/>
    <col min="1803" max="1803" width="13.3984375" style="17" customWidth="1"/>
    <col min="1804" max="2045" width="9.1328125" style="17"/>
    <col min="2046" max="2046" width="3.3984375" style="17" customWidth="1"/>
    <col min="2047" max="2047" width="9.86328125" style="17" customWidth="1"/>
    <col min="2048" max="2048" width="41.265625" style="17" customWidth="1"/>
    <col min="2049" max="2049" width="9.86328125" style="17" customWidth="1"/>
    <col min="2050" max="2051" width="10.3984375" style="17" customWidth="1"/>
    <col min="2052" max="2052" width="12.265625" style="17" customWidth="1"/>
    <col min="2053" max="2054" width="9.59765625" style="17" customWidth="1"/>
    <col min="2055" max="2055" width="11.3984375" style="17" customWidth="1"/>
    <col min="2056" max="2056" width="11.86328125" style="17" customWidth="1"/>
    <col min="2057" max="2057" width="20.59765625" style="17" customWidth="1"/>
    <col min="2058" max="2058" width="9.1328125" style="17"/>
    <col min="2059" max="2059" width="13.3984375" style="17" customWidth="1"/>
    <col min="2060" max="2301" width="9.1328125" style="17"/>
    <col min="2302" max="2302" width="3.3984375" style="17" customWidth="1"/>
    <col min="2303" max="2303" width="9.86328125" style="17" customWidth="1"/>
    <col min="2304" max="2304" width="41.265625" style="17" customWidth="1"/>
    <col min="2305" max="2305" width="9.86328125" style="17" customWidth="1"/>
    <col min="2306" max="2307" width="10.3984375" style="17" customWidth="1"/>
    <col min="2308" max="2308" width="12.265625" style="17" customWidth="1"/>
    <col min="2309" max="2310" width="9.59765625" style="17" customWidth="1"/>
    <col min="2311" max="2311" width="11.3984375" style="17" customWidth="1"/>
    <col min="2312" max="2312" width="11.86328125" style="17" customWidth="1"/>
    <col min="2313" max="2313" width="20.59765625" style="17" customWidth="1"/>
    <col min="2314" max="2314" width="9.1328125" style="17"/>
    <col min="2315" max="2315" width="13.3984375" style="17" customWidth="1"/>
    <col min="2316" max="2557" width="9.1328125" style="17"/>
    <col min="2558" max="2558" width="3.3984375" style="17" customWidth="1"/>
    <col min="2559" max="2559" width="9.86328125" style="17" customWidth="1"/>
    <col min="2560" max="2560" width="41.265625" style="17" customWidth="1"/>
    <col min="2561" max="2561" width="9.86328125" style="17" customWidth="1"/>
    <col min="2562" max="2563" width="10.3984375" style="17" customWidth="1"/>
    <col min="2564" max="2564" width="12.265625" style="17" customWidth="1"/>
    <col min="2565" max="2566" width="9.59765625" style="17" customWidth="1"/>
    <col min="2567" max="2567" width="11.3984375" style="17" customWidth="1"/>
    <col min="2568" max="2568" width="11.86328125" style="17" customWidth="1"/>
    <col min="2569" max="2569" width="20.59765625" style="17" customWidth="1"/>
    <col min="2570" max="2570" width="9.1328125" style="17"/>
    <col min="2571" max="2571" width="13.3984375" style="17" customWidth="1"/>
    <col min="2572" max="2813" width="9.1328125" style="17"/>
    <col min="2814" max="2814" width="3.3984375" style="17" customWidth="1"/>
    <col min="2815" max="2815" width="9.86328125" style="17" customWidth="1"/>
    <col min="2816" max="2816" width="41.265625" style="17" customWidth="1"/>
    <col min="2817" max="2817" width="9.86328125" style="17" customWidth="1"/>
    <col min="2818" max="2819" width="10.3984375" style="17" customWidth="1"/>
    <col min="2820" max="2820" width="12.265625" style="17" customWidth="1"/>
    <col min="2821" max="2822" width="9.59765625" style="17" customWidth="1"/>
    <col min="2823" max="2823" width="11.3984375" style="17" customWidth="1"/>
    <col min="2824" max="2824" width="11.86328125" style="17" customWidth="1"/>
    <col min="2825" max="2825" width="20.59765625" style="17" customWidth="1"/>
    <col min="2826" max="2826" width="9.1328125" style="17"/>
    <col min="2827" max="2827" width="13.3984375" style="17" customWidth="1"/>
    <col min="2828" max="3069" width="9.1328125" style="17"/>
    <col min="3070" max="3070" width="3.3984375" style="17" customWidth="1"/>
    <col min="3071" max="3071" width="9.86328125" style="17" customWidth="1"/>
    <col min="3072" max="3072" width="41.265625" style="17" customWidth="1"/>
    <col min="3073" max="3073" width="9.86328125" style="17" customWidth="1"/>
    <col min="3074" max="3075" width="10.3984375" style="17" customWidth="1"/>
    <col min="3076" max="3076" width="12.265625" style="17" customWidth="1"/>
    <col min="3077" max="3078" width="9.59765625" style="17" customWidth="1"/>
    <col min="3079" max="3079" width="11.3984375" style="17" customWidth="1"/>
    <col min="3080" max="3080" width="11.86328125" style="17" customWidth="1"/>
    <col min="3081" max="3081" width="20.59765625" style="17" customWidth="1"/>
    <col min="3082" max="3082" width="9.1328125" style="17"/>
    <col min="3083" max="3083" width="13.3984375" style="17" customWidth="1"/>
    <col min="3084" max="3325" width="9.1328125" style="17"/>
    <col min="3326" max="3326" width="3.3984375" style="17" customWidth="1"/>
    <col min="3327" max="3327" width="9.86328125" style="17" customWidth="1"/>
    <col min="3328" max="3328" width="41.265625" style="17" customWidth="1"/>
    <col min="3329" max="3329" width="9.86328125" style="17" customWidth="1"/>
    <col min="3330" max="3331" width="10.3984375" style="17" customWidth="1"/>
    <col min="3332" max="3332" width="12.265625" style="17" customWidth="1"/>
    <col min="3333" max="3334" width="9.59765625" style="17" customWidth="1"/>
    <col min="3335" max="3335" width="11.3984375" style="17" customWidth="1"/>
    <col min="3336" max="3336" width="11.86328125" style="17" customWidth="1"/>
    <col min="3337" max="3337" width="20.59765625" style="17" customWidth="1"/>
    <col min="3338" max="3338" width="9.1328125" style="17"/>
    <col min="3339" max="3339" width="13.3984375" style="17" customWidth="1"/>
    <col min="3340" max="3581" width="9.1328125" style="17"/>
    <col min="3582" max="3582" width="3.3984375" style="17" customWidth="1"/>
    <col min="3583" max="3583" width="9.86328125" style="17" customWidth="1"/>
    <col min="3584" max="3584" width="41.265625" style="17" customWidth="1"/>
    <col min="3585" max="3585" width="9.86328125" style="17" customWidth="1"/>
    <col min="3586" max="3587" width="10.3984375" style="17" customWidth="1"/>
    <col min="3588" max="3588" width="12.265625" style="17" customWidth="1"/>
    <col min="3589" max="3590" width="9.59765625" style="17" customWidth="1"/>
    <col min="3591" max="3591" width="11.3984375" style="17" customWidth="1"/>
    <col min="3592" max="3592" width="11.86328125" style="17" customWidth="1"/>
    <col min="3593" max="3593" width="20.59765625" style="17" customWidth="1"/>
    <col min="3594" max="3594" width="9.1328125" style="17"/>
    <col min="3595" max="3595" width="13.3984375" style="17" customWidth="1"/>
    <col min="3596" max="3837" width="9.1328125" style="17"/>
    <col min="3838" max="3838" width="3.3984375" style="17" customWidth="1"/>
    <col min="3839" max="3839" width="9.86328125" style="17" customWidth="1"/>
    <col min="3840" max="3840" width="41.265625" style="17" customWidth="1"/>
    <col min="3841" max="3841" width="9.86328125" style="17" customWidth="1"/>
    <col min="3842" max="3843" width="10.3984375" style="17" customWidth="1"/>
    <col min="3844" max="3844" width="12.265625" style="17" customWidth="1"/>
    <col min="3845" max="3846" width="9.59765625" style="17" customWidth="1"/>
    <col min="3847" max="3847" width="11.3984375" style="17" customWidth="1"/>
    <col min="3848" max="3848" width="11.86328125" style="17" customWidth="1"/>
    <col min="3849" max="3849" width="20.59765625" style="17" customWidth="1"/>
    <col min="3850" max="3850" width="9.1328125" style="17"/>
    <col min="3851" max="3851" width="13.3984375" style="17" customWidth="1"/>
    <col min="3852" max="4093" width="9.1328125" style="17"/>
    <col min="4094" max="4094" width="3.3984375" style="17" customWidth="1"/>
    <col min="4095" max="4095" width="9.86328125" style="17" customWidth="1"/>
    <col min="4096" max="4096" width="41.265625" style="17" customWidth="1"/>
    <col min="4097" max="4097" width="9.86328125" style="17" customWidth="1"/>
    <col min="4098" max="4099" width="10.3984375" style="17" customWidth="1"/>
    <col min="4100" max="4100" width="12.265625" style="17" customWidth="1"/>
    <col min="4101" max="4102" width="9.59765625" style="17" customWidth="1"/>
    <col min="4103" max="4103" width="11.3984375" style="17" customWidth="1"/>
    <col min="4104" max="4104" width="11.86328125" style="17" customWidth="1"/>
    <col min="4105" max="4105" width="20.59765625" style="17" customWidth="1"/>
    <col min="4106" max="4106" width="9.1328125" style="17"/>
    <col min="4107" max="4107" width="13.3984375" style="17" customWidth="1"/>
    <col min="4108" max="4349" width="9.1328125" style="17"/>
    <col min="4350" max="4350" width="3.3984375" style="17" customWidth="1"/>
    <col min="4351" max="4351" width="9.86328125" style="17" customWidth="1"/>
    <col min="4352" max="4352" width="41.265625" style="17" customWidth="1"/>
    <col min="4353" max="4353" width="9.86328125" style="17" customWidth="1"/>
    <col min="4354" max="4355" width="10.3984375" style="17" customWidth="1"/>
    <col min="4356" max="4356" width="12.265625" style="17" customWidth="1"/>
    <col min="4357" max="4358" width="9.59765625" style="17" customWidth="1"/>
    <col min="4359" max="4359" width="11.3984375" style="17" customWidth="1"/>
    <col min="4360" max="4360" width="11.86328125" style="17" customWidth="1"/>
    <col min="4361" max="4361" width="20.59765625" style="17" customWidth="1"/>
    <col min="4362" max="4362" width="9.1328125" style="17"/>
    <col min="4363" max="4363" width="13.3984375" style="17" customWidth="1"/>
    <col min="4364" max="4605" width="9.1328125" style="17"/>
    <col min="4606" max="4606" width="3.3984375" style="17" customWidth="1"/>
    <col min="4607" max="4607" width="9.86328125" style="17" customWidth="1"/>
    <col min="4608" max="4608" width="41.265625" style="17" customWidth="1"/>
    <col min="4609" max="4609" width="9.86328125" style="17" customWidth="1"/>
    <col min="4610" max="4611" width="10.3984375" style="17" customWidth="1"/>
    <col min="4612" max="4612" width="12.265625" style="17" customWidth="1"/>
    <col min="4613" max="4614" width="9.59765625" style="17" customWidth="1"/>
    <col min="4615" max="4615" width="11.3984375" style="17" customWidth="1"/>
    <col min="4616" max="4616" width="11.86328125" style="17" customWidth="1"/>
    <col min="4617" max="4617" width="20.59765625" style="17" customWidth="1"/>
    <col min="4618" max="4618" width="9.1328125" style="17"/>
    <col min="4619" max="4619" width="13.3984375" style="17" customWidth="1"/>
    <col min="4620" max="4861" width="9.1328125" style="17"/>
    <col min="4862" max="4862" width="3.3984375" style="17" customWidth="1"/>
    <col min="4863" max="4863" width="9.86328125" style="17" customWidth="1"/>
    <col min="4864" max="4864" width="41.265625" style="17" customWidth="1"/>
    <col min="4865" max="4865" width="9.86328125" style="17" customWidth="1"/>
    <col min="4866" max="4867" width="10.3984375" style="17" customWidth="1"/>
    <col min="4868" max="4868" width="12.265625" style="17" customWidth="1"/>
    <col min="4869" max="4870" width="9.59765625" style="17" customWidth="1"/>
    <col min="4871" max="4871" width="11.3984375" style="17" customWidth="1"/>
    <col min="4872" max="4872" width="11.86328125" style="17" customWidth="1"/>
    <col min="4873" max="4873" width="20.59765625" style="17" customWidth="1"/>
    <col min="4874" max="4874" width="9.1328125" style="17"/>
    <col min="4875" max="4875" width="13.3984375" style="17" customWidth="1"/>
    <col min="4876" max="5117" width="9.1328125" style="17"/>
    <col min="5118" max="5118" width="3.3984375" style="17" customWidth="1"/>
    <col min="5119" max="5119" width="9.86328125" style="17" customWidth="1"/>
    <col min="5120" max="5120" width="41.265625" style="17" customWidth="1"/>
    <col min="5121" max="5121" width="9.86328125" style="17" customWidth="1"/>
    <col min="5122" max="5123" width="10.3984375" style="17" customWidth="1"/>
    <col min="5124" max="5124" width="12.265625" style="17" customWidth="1"/>
    <col min="5125" max="5126" width="9.59765625" style="17" customWidth="1"/>
    <col min="5127" max="5127" width="11.3984375" style="17" customWidth="1"/>
    <col min="5128" max="5128" width="11.86328125" style="17" customWidth="1"/>
    <col min="5129" max="5129" width="20.59765625" style="17" customWidth="1"/>
    <col min="5130" max="5130" width="9.1328125" style="17"/>
    <col min="5131" max="5131" width="13.3984375" style="17" customWidth="1"/>
    <col min="5132" max="5373" width="9.1328125" style="17"/>
    <col min="5374" max="5374" width="3.3984375" style="17" customWidth="1"/>
    <col min="5375" max="5375" width="9.86328125" style="17" customWidth="1"/>
    <col min="5376" max="5376" width="41.265625" style="17" customWidth="1"/>
    <col min="5377" max="5377" width="9.86328125" style="17" customWidth="1"/>
    <col min="5378" max="5379" width="10.3984375" style="17" customWidth="1"/>
    <col min="5380" max="5380" width="12.265625" style="17" customWidth="1"/>
    <col min="5381" max="5382" width="9.59765625" style="17" customWidth="1"/>
    <col min="5383" max="5383" width="11.3984375" style="17" customWidth="1"/>
    <col min="5384" max="5384" width="11.86328125" style="17" customWidth="1"/>
    <col min="5385" max="5385" width="20.59765625" style="17" customWidth="1"/>
    <col min="5386" max="5386" width="9.1328125" style="17"/>
    <col min="5387" max="5387" width="13.3984375" style="17" customWidth="1"/>
    <col min="5388" max="5629" width="9.1328125" style="17"/>
    <col min="5630" max="5630" width="3.3984375" style="17" customWidth="1"/>
    <col min="5631" max="5631" width="9.86328125" style="17" customWidth="1"/>
    <col min="5632" max="5632" width="41.265625" style="17" customWidth="1"/>
    <col min="5633" max="5633" width="9.86328125" style="17" customWidth="1"/>
    <col min="5634" max="5635" width="10.3984375" style="17" customWidth="1"/>
    <col min="5636" max="5636" width="12.265625" style="17" customWidth="1"/>
    <col min="5637" max="5638" width="9.59765625" style="17" customWidth="1"/>
    <col min="5639" max="5639" width="11.3984375" style="17" customWidth="1"/>
    <col min="5640" max="5640" width="11.86328125" style="17" customWidth="1"/>
    <col min="5641" max="5641" width="20.59765625" style="17" customWidth="1"/>
    <col min="5642" max="5642" width="9.1328125" style="17"/>
    <col min="5643" max="5643" width="13.3984375" style="17" customWidth="1"/>
    <col min="5644" max="5885" width="9.1328125" style="17"/>
    <col min="5886" max="5886" width="3.3984375" style="17" customWidth="1"/>
    <col min="5887" max="5887" width="9.86328125" style="17" customWidth="1"/>
    <col min="5888" max="5888" width="41.265625" style="17" customWidth="1"/>
    <col min="5889" max="5889" width="9.86328125" style="17" customWidth="1"/>
    <col min="5890" max="5891" width="10.3984375" style="17" customWidth="1"/>
    <col min="5892" max="5892" width="12.265625" style="17" customWidth="1"/>
    <col min="5893" max="5894" width="9.59765625" style="17" customWidth="1"/>
    <col min="5895" max="5895" width="11.3984375" style="17" customWidth="1"/>
    <col min="5896" max="5896" width="11.86328125" style="17" customWidth="1"/>
    <col min="5897" max="5897" width="20.59765625" style="17" customWidth="1"/>
    <col min="5898" max="5898" width="9.1328125" style="17"/>
    <col min="5899" max="5899" width="13.3984375" style="17" customWidth="1"/>
    <col min="5900" max="6141" width="9.1328125" style="17"/>
    <col min="6142" max="6142" width="3.3984375" style="17" customWidth="1"/>
    <col min="6143" max="6143" width="9.86328125" style="17" customWidth="1"/>
    <col min="6144" max="6144" width="41.265625" style="17" customWidth="1"/>
    <col min="6145" max="6145" width="9.86328125" style="17" customWidth="1"/>
    <col min="6146" max="6147" width="10.3984375" style="17" customWidth="1"/>
    <col min="6148" max="6148" width="12.265625" style="17" customWidth="1"/>
    <col min="6149" max="6150" width="9.59765625" style="17" customWidth="1"/>
    <col min="6151" max="6151" width="11.3984375" style="17" customWidth="1"/>
    <col min="6152" max="6152" width="11.86328125" style="17" customWidth="1"/>
    <col min="6153" max="6153" width="20.59765625" style="17" customWidth="1"/>
    <col min="6154" max="6154" width="9.1328125" style="17"/>
    <col min="6155" max="6155" width="13.3984375" style="17" customWidth="1"/>
    <col min="6156" max="6397" width="9.1328125" style="17"/>
    <col min="6398" max="6398" width="3.3984375" style="17" customWidth="1"/>
    <col min="6399" max="6399" width="9.86328125" style="17" customWidth="1"/>
    <col min="6400" max="6400" width="41.265625" style="17" customWidth="1"/>
    <col min="6401" max="6401" width="9.86328125" style="17" customWidth="1"/>
    <col min="6402" max="6403" width="10.3984375" style="17" customWidth="1"/>
    <col min="6404" max="6404" width="12.265625" style="17" customWidth="1"/>
    <col min="6405" max="6406" width="9.59765625" style="17" customWidth="1"/>
    <col min="6407" max="6407" width="11.3984375" style="17" customWidth="1"/>
    <col min="6408" max="6408" width="11.86328125" style="17" customWidth="1"/>
    <col min="6409" max="6409" width="20.59765625" style="17" customWidth="1"/>
    <col min="6410" max="6410" width="9.1328125" style="17"/>
    <col min="6411" max="6411" width="13.3984375" style="17" customWidth="1"/>
    <col min="6412" max="6653" width="9.1328125" style="17"/>
    <col min="6654" max="6654" width="3.3984375" style="17" customWidth="1"/>
    <col min="6655" max="6655" width="9.86328125" style="17" customWidth="1"/>
    <col min="6656" max="6656" width="41.265625" style="17" customWidth="1"/>
    <col min="6657" max="6657" width="9.86328125" style="17" customWidth="1"/>
    <col min="6658" max="6659" width="10.3984375" style="17" customWidth="1"/>
    <col min="6660" max="6660" width="12.265625" style="17" customWidth="1"/>
    <col min="6661" max="6662" width="9.59765625" style="17" customWidth="1"/>
    <col min="6663" max="6663" width="11.3984375" style="17" customWidth="1"/>
    <col min="6664" max="6664" width="11.86328125" style="17" customWidth="1"/>
    <col min="6665" max="6665" width="20.59765625" style="17" customWidth="1"/>
    <col min="6666" max="6666" width="9.1328125" style="17"/>
    <col min="6667" max="6667" width="13.3984375" style="17" customWidth="1"/>
    <col min="6668" max="6909" width="9.1328125" style="17"/>
    <col min="6910" max="6910" width="3.3984375" style="17" customWidth="1"/>
    <col min="6911" max="6911" width="9.86328125" style="17" customWidth="1"/>
    <col min="6912" max="6912" width="41.265625" style="17" customWidth="1"/>
    <col min="6913" max="6913" width="9.86328125" style="17" customWidth="1"/>
    <col min="6914" max="6915" width="10.3984375" style="17" customWidth="1"/>
    <col min="6916" max="6916" width="12.265625" style="17" customWidth="1"/>
    <col min="6917" max="6918" width="9.59765625" style="17" customWidth="1"/>
    <col min="6919" max="6919" width="11.3984375" style="17" customWidth="1"/>
    <col min="6920" max="6920" width="11.86328125" style="17" customWidth="1"/>
    <col min="6921" max="6921" width="20.59765625" style="17" customWidth="1"/>
    <col min="6922" max="6922" width="9.1328125" style="17"/>
    <col min="6923" max="6923" width="13.3984375" style="17" customWidth="1"/>
    <col min="6924" max="7165" width="9.1328125" style="17"/>
    <col min="7166" max="7166" width="3.3984375" style="17" customWidth="1"/>
    <col min="7167" max="7167" width="9.86328125" style="17" customWidth="1"/>
    <col min="7168" max="7168" width="41.265625" style="17" customWidth="1"/>
    <col min="7169" max="7169" width="9.86328125" style="17" customWidth="1"/>
    <col min="7170" max="7171" width="10.3984375" style="17" customWidth="1"/>
    <col min="7172" max="7172" width="12.265625" style="17" customWidth="1"/>
    <col min="7173" max="7174" width="9.59765625" style="17" customWidth="1"/>
    <col min="7175" max="7175" width="11.3984375" style="17" customWidth="1"/>
    <col min="7176" max="7176" width="11.86328125" style="17" customWidth="1"/>
    <col min="7177" max="7177" width="20.59765625" style="17" customWidth="1"/>
    <col min="7178" max="7178" width="9.1328125" style="17"/>
    <col min="7179" max="7179" width="13.3984375" style="17" customWidth="1"/>
    <col min="7180" max="7421" width="9.1328125" style="17"/>
    <col min="7422" max="7422" width="3.3984375" style="17" customWidth="1"/>
    <col min="7423" max="7423" width="9.86328125" style="17" customWidth="1"/>
    <col min="7424" max="7424" width="41.265625" style="17" customWidth="1"/>
    <col min="7425" max="7425" width="9.86328125" style="17" customWidth="1"/>
    <col min="7426" max="7427" width="10.3984375" style="17" customWidth="1"/>
    <col min="7428" max="7428" width="12.265625" style="17" customWidth="1"/>
    <col min="7429" max="7430" width="9.59765625" style="17" customWidth="1"/>
    <col min="7431" max="7431" width="11.3984375" style="17" customWidth="1"/>
    <col min="7432" max="7432" width="11.86328125" style="17" customWidth="1"/>
    <col min="7433" max="7433" width="20.59765625" style="17" customWidth="1"/>
    <col min="7434" max="7434" width="9.1328125" style="17"/>
    <col min="7435" max="7435" width="13.3984375" style="17" customWidth="1"/>
    <col min="7436" max="7677" width="9.1328125" style="17"/>
    <col min="7678" max="7678" width="3.3984375" style="17" customWidth="1"/>
    <col min="7679" max="7679" width="9.86328125" style="17" customWidth="1"/>
    <col min="7680" max="7680" width="41.265625" style="17" customWidth="1"/>
    <col min="7681" max="7681" width="9.86328125" style="17" customWidth="1"/>
    <col min="7682" max="7683" width="10.3984375" style="17" customWidth="1"/>
    <col min="7684" max="7684" width="12.265625" style="17" customWidth="1"/>
    <col min="7685" max="7686" width="9.59765625" style="17" customWidth="1"/>
    <col min="7687" max="7687" width="11.3984375" style="17" customWidth="1"/>
    <col min="7688" max="7688" width="11.86328125" style="17" customWidth="1"/>
    <col min="7689" max="7689" width="20.59765625" style="17" customWidth="1"/>
    <col min="7690" max="7690" width="9.1328125" style="17"/>
    <col min="7691" max="7691" width="13.3984375" style="17" customWidth="1"/>
    <col min="7692" max="7933" width="9.1328125" style="17"/>
    <col min="7934" max="7934" width="3.3984375" style="17" customWidth="1"/>
    <col min="7935" max="7935" width="9.86328125" style="17" customWidth="1"/>
    <col min="7936" max="7936" width="41.265625" style="17" customWidth="1"/>
    <col min="7937" max="7937" width="9.86328125" style="17" customWidth="1"/>
    <col min="7938" max="7939" width="10.3984375" style="17" customWidth="1"/>
    <col min="7940" max="7940" width="12.265625" style="17" customWidth="1"/>
    <col min="7941" max="7942" width="9.59765625" style="17" customWidth="1"/>
    <col min="7943" max="7943" width="11.3984375" style="17" customWidth="1"/>
    <col min="7944" max="7944" width="11.86328125" style="17" customWidth="1"/>
    <col min="7945" max="7945" width="20.59765625" style="17" customWidth="1"/>
    <col min="7946" max="7946" width="9.1328125" style="17"/>
    <col min="7947" max="7947" width="13.3984375" style="17" customWidth="1"/>
    <col min="7948" max="8189" width="9.1328125" style="17"/>
    <col min="8190" max="8190" width="3.3984375" style="17" customWidth="1"/>
    <col min="8191" max="8191" width="9.86328125" style="17" customWidth="1"/>
    <col min="8192" max="8192" width="41.265625" style="17" customWidth="1"/>
    <col min="8193" max="8193" width="9.86328125" style="17" customWidth="1"/>
    <col min="8194" max="8195" width="10.3984375" style="17" customWidth="1"/>
    <col min="8196" max="8196" width="12.265625" style="17" customWidth="1"/>
    <col min="8197" max="8198" width="9.59765625" style="17" customWidth="1"/>
    <col min="8199" max="8199" width="11.3984375" style="17" customWidth="1"/>
    <col min="8200" max="8200" width="11.86328125" style="17" customWidth="1"/>
    <col min="8201" max="8201" width="20.59765625" style="17" customWidth="1"/>
    <col min="8202" max="8202" width="9.1328125" style="17"/>
    <col min="8203" max="8203" width="13.3984375" style="17" customWidth="1"/>
    <col min="8204" max="8445" width="9.1328125" style="17"/>
    <col min="8446" max="8446" width="3.3984375" style="17" customWidth="1"/>
    <col min="8447" max="8447" width="9.86328125" style="17" customWidth="1"/>
    <col min="8448" max="8448" width="41.265625" style="17" customWidth="1"/>
    <col min="8449" max="8449" width="9.86328125" style="17" customWidth="1"/>
    <col min="8450" max="8451" width="10.3984375" style="17" customWidth="1"/>
    <col min="8452" max="8452" width="12.265625" style="17" customWidth="1"/>
    <col min="8453" max="8454" width="9.59765625" style="17" customWidth="1"/>
    <col min="8455" max="8455" width="11.3984375" style="17" customWidth="1"/>
    <col min="8456" max="8456" width="11.86328125" style="17" customWidth="1"/>
    <col min="8457" max="8457" width="20.59765625" style="17" customWidth="1"/>
    <col min="8458" max="8458" width="9.1328125" style="17"/>
    <col min="8459" max="8459" width="13.3984375" style="17" customWidth="1"/>
    <col min="8460" max="8701" width="9.1328125" style="17"/>
    <col min="8702" max="8702" width="3.3984375" style="17" customWidth="1"/>
    <col min="8703" max="8703" width="9.86328125" style="17" customWidth="1"/>
    <col min="8704" max="8704" width="41.265625" style="17" customWidth="1"/>
    <col min="8705" max="8705" width="9.86328125" style="17" customWidth="1"/>
    <col min="8706" max="8707" width="10.3984375" style="17" customWidth="1"/>
    <col min="8708" max="8708" width="12.265625" style="17" customWidth="1"/>
    <col min="8709" max="8710" width="9.59765625" style="17" customWidth="1"/>
    <col min="8711" max="8711" width="11.3984375" style="17" customWidth="1"/>
    <col min="8712" max="8712" width="11.86328125" style="17" customWidth="1"/>
    <col min="8713" max="8713" width="20.59765625" style="17" customWidth="1"/>
    <col min="8714" max="8714" width="9.1328125" style="17"/>
    <col min="8715" max="8715" width="13.3984375" style="17" customWidth="1"/>
    <col min="8716" max="8957" width="9.1328125" style="17"/>
    <col min="8958" max="8958" width="3.3984375" style="17" customWidth="1"/>
    <col min="8959" max="8959" width="9.86328125" style="17" customWidth="1"/>
    <col min="8960" max="8960" width="41.265625" style="17" customWidth="1"/>
    <col min="8961" max="8961" width="9.86328125" style="17" customWidth="1"/>
    <col min="8962" max="8963" width="10.3984375" style="17" customWidth="1"/>
    <col min="8964" max="8964" width="12.265625" style="17" customWidth="1"/>
    <col min="8965" max="8966" width="9.59765625" style="17" customWidth="1"/>
    <col min="8967" max="8967" width="11.3984375" style="17" customWidth="1"/>
    <col min="8968" max="8968" width="11.86328125" style="17" customWidth="1"/>
    <col min="8969" max="8969" width="20.59765625" style="17" customWidth="1"/>
    <col min="8970" max="8970" width="9.1328125" style="17"/>
    <col min="8971" max="8971" width="13.3984375" style="17" customWidth="1"/>
    <col min="8972" max="9213" width="9.1328125" style="17"/>
    <col min="9214" max="9214" width="3.3984375" style="17" customWidth="1"/>
    <col min="9215" max="9215" width="9.86328125" style="17" customWidth="1"/>
    <col min="9216" max="9216" width="41.265625" style="17" customWidth="1"/>
    <col min="9217" max="9217" width="9.86328125" style="17" customWidth="1"/>
    <col min="9218" max="9219" width="10.3984375" style="17" customWidth="1"/>
    <col min="9220" max="9220" width="12.265625" style="17" customWidth="1"/>
    <col min="9221" max="9222" width="9.59765625" style="17" customWidth="1"/>
    <col min="9223" max="9223" width="11.3984375" style="17" customWidth="1"/>
    <col min="9224" max="9224" width="11.86328125" style="17" customWidth="1"/>
    <col min="9225" max="9225" width="20.59765625" style="17" customWidth="1"/>
    <col min="9226" max="9226" width="9.1328125" style="17"/>
    <col min="9227" max="9227" width="13.3984375" style="17" customWidth="1"/>
    <col min="9228" max="9469" width="9.1328125" style="17"/>
    <col min="9470" max="9470" width="3.3984375" style="17" customWidth="1"/>
    <col min="9471" max="9471" width="9.86328125" style="17" customWidth="1"/>
    <col min="9472" max="9472" width="41.265625" style="17" customWidth="1"/>
    <col min="9473" max="9473" width="9.86328125" style="17" customWidth="1"/>
    <col min="9474" max="9475" width="10.3984375" style="17" customWidth="1"/>
    <col min="9476" max="9476" width="12.265625" style="17" customWidth="1"/>
    <col min="9477" max="9478" width="9.59765625" style="17" customWidth="1"/>
    <col min="9479" max="9479" width="11.3984375" style="17" customWidth="1"/>
    <col min="9480" max="9480" width="11.86328125" style="17" customWidth="1"/>
    <col min="9481" max="9481" width="20.59765625" style="17" customWidth="1"/>
    <col min="9482" max="9482" width="9.1328125" style="17"/>
    <col min="9483" max="9483" width="13.3984375" style="17" customWidth="1"/>
    <col min="9484" max="9725" width="9.1328125" style="17"/>
    <col min="9726" max="9726" width="3.3984375" style="17" customWidth="1"/>
    <col min="9727" max="9727" width="9.86328125" style="17" customWidth="1"/>
    <col min="9728" max="9728" width="41.265625" style="17" customWidth="1"/>
    <col min="9729" max="9729" width="9.86328125" style="17" customWidth="1"/>
    <col min="9730" max="9731" width="10.3984375" style="17" customWidth="1"/>
    <col min="9732" max="9732" width="12.265625" style="17" customWidth="1"/>
    <col min="9733" max="9734" width="9.59765625" style="17" customWidth="1"/>
    <col min="9735" max="9735" width="11.3984375" style="17" customWidth="1"/>
    <col min="9736" max="9736" width="11.86328125" style="17" customWidth="1"/>
    <col min="9737" max="9737" width="20.59765625" style="17" customWidth="1"/>
    <col min="9738" max="9738" width="9.1328125" style="17"/>
    <col min="9739" max="9739" width="13.3984375" style="17" customWidth="1"/>
    <col min="9740" max="9981" width="9.1328125" style="17"/>
    <col min="9982" max="9982" width="3.3984375" style="17" customWidth="1"/>
    <col min="9983" max="9983" width="9.86328125" style="17" customWidth="1"/>
    <col min="9984" max="9984" width="41.265625" style="17" customWidth="1"/>
    <col min="9985" max="9985" width="9.86328125" style="17" customWidth="1"/>
    <col min="9986" max="9987" width="10.3984375" style="17" customWidth="1"/>
    <col min="9988" max="9988" width="12.265625" style="17" customWidth="1"/>
    <col min="9989" max="9990" width="9.59765625" style="17" customWidth="1"/>
    <col min="9991" max="9991" width="11.3984375" style="17" customWidth="1"/>
    <col min="9992" max="9992" width="11.86328125" style="17" customWidth="1"/>
    <col min="9993" max="9993" width="20.59765625" style="17" customWidth="1"/>
    <col min="9994" max="9994" width="9.1328125" style="17"/>
    <col min="9995" max="9995" width="13.3984375" style="17" customWidth="1"/>
    <col min="9996" max="10237" width="9.1328125" style="17"/>
    <col min="10238" max="10238" width="3.3984375" style="17" customWidth="1"/>
    <col min="10239" max="10239" width="9.86328125" style="17" customWidth="1"/>
    <col min="10240" max="10240" width="41.265625" style="17" customWidth="1"/>
    <col min="10241" max="10241" width="9.86328125" style="17" customWidth="1"/>
    <col min="10242" max="10243" width="10.3984375" style="17" customWidth="1"/>
    <col min="10244" max="10244" width="12.265625" style="17" customWidth="1"/>
    <col min="10245" max="10246" width="9.59765625" style="17" customWidth="1"/>
    <col min="10247" max="10247" width="11.3984375" style="17" customWidth="1"/>
    <col min="10248" max="10248" width="11.86328125" style="17" customWidth="1"/>
    <col min="10249" max="10249" width="20.59765625" style="17" customWidth="1"/>
    <col min="10250" max="10250" width="9.1328125" style="17"/>
    <col min="10251" max="10251" width="13.3984375" style="17" customWidth="1"/>
    <col min="10252" max="10493" width="9.1328125" style="17"/>
    <col min="10494" max="10494" width="3.3984375" style="17" customWidth="1"/>
    <col min="10495" max="10495" width="9.86328125" style="17" customWidth="1"/>
    <col min="10496" max="10496" width="41.265625" style="17" customWidth="1"/>
    <col min="10497" max="10497" width="9.86328125" style="17" customWidth="1"/>
    <col min="10498" max="10499" width="10.3984375" style="17" customWidth="1"/>
    <col min="10500" max="10500" width="12.265625" style="17" customWidth="1"/>
    <col min="10501" max="10502" width="9.59765625" style="17" customWidth="1"/>
    <col min="10503" max="10503" width="11.3984375" style="17" customWidth="1"/>
    <col min="10504" max="10504" width="11.86328125" style="17" customWidth="1"/>
    <col min="10505" max="10505" width="20.59765625" style="17" customWidth="1"/>
    <col min="10506" max="10506" width="9.1328125" style="17"/>
    <col min="10507" max="10507" width="13.3984375" style="17" customWidth="1"/>
    <col min="10508" max="10749" width="9.1328125" style="17"/>
    <col min="10750" max="10750" width="3.3984375" style="17" customWidth="1"/>
    <col min="10751" max="10751" width="9.86328125" style="17" customWidth="1"/>
    <col min="10752" max="10752" width="41.265625" style="17" customWidth="1"/>
    <col min="10753" max="10753" width="9.86328125" style="17" customWidth="1"/>
    <col min="10754" max="10755" width="10.3984375" style="17" customWidth="1"/>
    <col min="10756" max="10756" width="12.265625" style="17" customWidth="1"/>
    <col min="10757" max="10758" width="9.59765625" style="17" customWidth="1"/>
    <col min="10759" max="10759" width="11.3984375" style="17" customWidth="1"/>
    <col min="10760" max="10760" width="11.86328125" style="17" customWidth="1"/>
    <col min="10761" max="10761" width="20.59765625" style="17" customWidth="1"/>
    <col min="10762" max="10762" width="9.1328125" style="17"/>
    <col min="10763" max="10763" width="13.3984375" style="17" customWidth="1"/>
    <col min="10764" max="11005" width="9.1328125" style="17"/>
    <col min="11006" max="11006" width="3.3984375" style="17" customWidth="1"/>
    <col min="11007" max="11007" width="9.86328125" style="17" customWidth="1"/>
    <col min="11008" max="11008" width="41.265625" style="17" customWidth="1"/>
    <col min="11009" max="11009" width="9.86328125" style="17" customWidth="1"/>
    <col min="11010" max="11011" width="10.3984375" style="17" customWidth="1"/>
    <col min="11012" max="11012" width="12.265625" style="17" customWidth="1"/>
    <col min="11013" max="11014" width="9.59765625" style="17" customWidth="1"/>
    <col min="11015" max="11015" width="11.3984375" style="17" customWidth="1"/>
    <col min="11016" max="11016" width="11.86328125" style="17" customWidth="1"/>
    <col min="11017" max="11017" width="20.59765625" style="17" customWidth="1"/>
    <col min="11018" max="11018" width="9.1328125" style="17"/>
    <col min="11019" max="11019" width="13.3984375" style="17" customWidth="1"/>
    <col min="11020" max="11261" width="9.1328125" style="17"/>
    <col min="11262" max="11262" width="3.3984375" style="17" customWidth="1"/>
    <col min="11263" max="11263" width="9.86328125" style="17" customWidth="1"/>
    <col min="11264" max="11264" width="41.265625" style="17" customWidth="1"/>
    <col min="11265" max="11265" width="9.86328125" style="17" customWidth="1"/>
    <col min="11266" max="11267" width="10.3984375" style="17" customWidth="1"/>
    <col min="11268" max="11268" width="12.265625" style="17" customWidth="1"/>
    <col min="11269" max="11270" width="9.59765625" style="17" customWidth="1"/>
    <col min="11271" max="11271" width="11.3984375" style="17" customWidth="1"/>
    <col min="11272" max="11272" width="11.86328125" style="17" customWidth="1"/>
    <col min="11273" max="11273" width="20.59765625" style="17" customWidth="1"/>
    <col min="11274" max="11274" width="9.1328125" style="17"/>
    <col min="11275" max="11275" width="13.3984375" style="17" customWidth="1"/>
    <col min="11276" max="11517" width="9.1328125" style="17"/>
    <col min="11518" max="11518" width="3.3984375" style="17" customWidth="1"/>
    <col min="11519" max="11519" width="9.86328125" style="17" customWidth="1"/>
    <col min="11520" max="11520" width="41.265625" style="17" customWidth="1"/>
    <col min="11521" max="11521" width="9.86328125" style="17" customWidth="1"/>
    <col min="11522" max="11523" width="10.3984375" style="17" customWidth="1"/>
    <col min="11524" max="11524" width="12.265625" style="17" customWidth="1"/>
    <col min="11525" max="11526" width="9.59765625" style="17" customWidth="1"/>
    <col min="11527" max="11527" width="11.3984375" style="17" customWidth="1"/>
    <col min="11528" max="11528" width="11.86328125" style="17" customWidth="1"/>
    <col min="11529" max="11529" width="20.59765625" style="17" customWidth="1"/>
    <col min="11530" max="11530" width="9.1328125" style="17"/>
    <col min="11531" max="11531" width="13.3984375" style="17" customWidth="1"/>
    <col min="11532" max="11773" width="9.1328125" style="17"/>
    <col min="11774" max="11774" width="3.3984375" style="17" customWidth="1"/>
    <col min="11775" max="11775" width="9.86328125" style="17" customWidth="1"/>
    <col min="11776" max="11776" width="41.265625" style="17" customWidth="1"/>
    <col min="11777" max="11777" width="9.86328125" style="17" customWidth="1"/>
    <col min="11778" max="11779" width="10.3984375" style="17" customWidth="1"/>
    <col min="11780" max="11780" width="12.265625" style="17" customWidth="1"/>
    <col min="11781" max="11782" width="9.59765625" style="17" customWidth="1"/>
    <col min="11783" max="11783" width="11.3984375" style="17" customWidth="1"/>
    <col min="11784" max="11784" width="11.86328125" style="17" customWidth="1"/>
    <col min="11785" max="11785" width="20.59765625" style="17" customWidth="1"/>
    <col min="11786" max="11786" width="9.1328125" style="17"/>
    <col min="11787" max="11787" width="13.3984375" style="17" customWidth="1"/>
    <col min="11788" max="12029" width="9.1328125" style="17"/>
    <col min="12030" max="12030" width="3.3984375" style="17" customWidth="1"/>
    <col min="12031" max="12031" width="9.86328125" style="17" customWidth="1"/>
    <col min="12032" max="12032" width="41.265625" style="17" customWidth="1"/>
    <col min="12033" max="12033" width="9.86328125" style="17" customWidth="1"/>
    <col min="12034" max="12035" width="10.3984375" style="17" customWidth="1"/>
    <col min="12036" max="12036" width="12.265625" style="17" customWidth="1"/>
    <col min="12037" max="12038" width="9.59765625" style="17" customWidth="1"/>
    <col min="12039" max="12039" width="11.3984375" style="17" customWidth="1"/>
    <col min="12040" max="12040" width="11.86328125" style="17" customWidth="1"/>
    <col min="12041" max="12041" width="20.59765625" style="17" customWidth="1"/>
    <col min="12042" max="12042" width="9.1328125" style="17"/>
    <col min="12043" max="12043" width="13.3984375" style="17" customWidth="1"/>
    <col min="12044" max="12285" width="9.1328125" style="17"/>
    <col min="12286" max="12286" width="3.3984375" style="17" customWidth="1"/>
    <col min="12287" max="12287" width="9.86328125" style="17" customWidth="1"/>
    <col min="12288" max="12288" width="41.265625" style="17" customWidth="1"/>
    <col min="12289" max="12289" width="9.86328125" style="17" customWidth="1"/>
    <col min="12290" max="12291" width="10.3984375" style="17" customWidth="1"/>
    <col min="12292" max="12292" width="12.265625" style="17" customWidth="1"/>
    <col min="12293" max="12294" width="9.59765625" style="17" customWidth="1"/>
    <col min="12295" max="12295" width="11.3984375" style="17" customWidth="1"/>
    <col min="12296" max="12296" width="11.86328125" style="17" customWidth="1"/>
    <col min="12297" max="12297" width="20.59765625" style="17" customWidth="1"/>
    <col min="12298" max="12298" width="9.1328125" style="17"/>
    <col min="12299" max="12299" width="13.3984375" style="17" customWidth="1"/>
    <col min="12300" max="12541" width="9.1328125" style="17"/>
    <col min="12542" max="12542" width="3.3984375" style="17" customWidth="1"/>
    <col min="12543" max="12543" width="9.86328125" style="17" customWidth="1"/>
    <col min="12544" max="12544" width="41.265625" style="17" customWidth="1"/>
    <col min="12545" max="12545" width="9.86328125" style="17" customWidth="1"/>
    <col min="12546" max="12547" width="10.3984375" style="17" customWidth="1"/>
    <col min="12548" max="12548" width="12.265625" style="17" customWidth="1"/>
    <col min="12549" max="12550" width="9.59765625" style="17" customWidth="1"/>
    <col min="12551" max="12551" width="11.3984375" style="17" customWidth="1"/>
    <col min="12552" max="12552" width="11.86328125" style="17" customWidth="1"/>
    <col min="12553" max="12553" width="20.59765625" style="17" customWidth="1"/>
    <col min="12554" max="12554" width="9.1328125" style="17"/>
    <col min="12555" max="12555" width="13.3984375" style="17" customWidth="1"/>
    <col min="12556" max="12797" width="9.1328125" style="17"/>
    <col min="12798" max="12798" width="3.3984375" style="17" customWidth="1"/>
    <col min="12799" max="12799" width="9.86328125" style="17" customWidth="1"/>
    <col min="12800" max="12800" width="41.265625" style="17" customWidth="1"/>
    <col min="12801" max="12801" width="9.86328125" style="17" customWidth="1"/>
    <col min="12802" max="12803" width="10.3984375" style="17" customWidth="1"/>
    <col min="12804" max="12804" width="12.265625" style="17" customWidth="1"/>
    <col min="12805" max="12806" width="9.59765625" style="17" customWidth="1"/>
    <col min="12807" max="12807" width="11.3984375" style="17" customWidth="1"/>
    <col min="12808" max="12808" width="11.86328125" style="17" customWidth="1"/>
    <col min="12809" max="12809" width="20.59765625" style="17" customWidth="1"/>
    <col min="12810" max="12810" width="9.1328125" style="17"/>
    <col min="12811" max="12811" width="13.3984375" style="17" customWidth="1"/>
    <col min="12812" max="13053" width="9.1328125" style="17"/>
    <col min="13054" max="13054" width="3.3984375" style="17" customWidth="1"/>
    <col min="13055" max="13055" width="9.86328125" style="17" customWidth="1"/>
    <col min="13056" max="13056" width="41.265625" style="17" customWidth="1"/>
    <col min="13057" max="13057" width="9.86328125" style="17" customWidth="1"/>
    <col min="13058" max="13059" width="10.3984375" style="17" customWidth="1"/>
    <col min="13060" max="13060" width="12.265625" style="17" customWidth="1"/>
    <col min="13061" max="13062" width="9.59765625" style="17" customWidth="1"/>
    <col min="13063" max="13063" width="11.3984375" style="17" customWidth="1"/>
    <col min="13064" max="13064" width="11.86328125" style="17" customWidth="1"/>
    <col min="13065" max="13065" width="20.59765625" style="17" customWidth="1"/>
    <col min="13066" max="13066" width="9.1328125" style="17"/>
    <col min="13067" max="13067" width="13.3984375" style="17" customWidth="1"/>
    <col min="13068" max="13309" width="9.1328125" style="17"/>
    <col min="13310" max="13310" width="3.3984375" style="17" customWidth="1"/>
    <col min="13311" max="13311" width="9.86328125" style="17" customWidth="1"/>
    <col min="13312" max="13312" width="41.265625" style="17" customWidth="1"/>
    <col min="13313" max="13313" width="9.86328125" style="17" customWidth="1"/>
    <col min="13314" max="13315" width="10.3984375" style="17" customWidth="1"/>
    <col min="13316" max="13316" width="12.265625" style="17" customWidth="1"/>
    <col min="13317" max="13318" width="9.59765625" style="17" customWidth="1"/>
    <col min="13319" max="13319" width="11.3984375" style="17" customWidth="1"/>
    <col min="13320" max="13320" width="11.86328125" style="17" customWidth="1"/>
    <col min="13321" max="13321" width="20.59765625" style="17" customWidth="1"/>
    <col min="13322" max="13322" width="9.1328125" style="17"/>
    <col min="13323" max="13323" width="13.3984375" style="17" customWidth="1"/>
    <col min="13324" max="13565" width="9.1328125" style="17"/>
    <col min="13566" max="13566" width="3.3984375" style="17" customWidth="1"/>
    <col min="13567" max="13567" width="9.86328125" style="17" customWidth="1"/>
    <col min="13568" max="13568" width="41.265625" style="17" customWidth="1"/>
    <col min="13569" max="13569" width="9.86328125" style="17" customWidth="1"/>
    <col min="13570" max="13571" width="10.3984375" style="17" customWidth="1"/>
    <col min="13572" max="13572" width="12.265625" style="17" customWidth="1"/>
    <col min="13573" max="13574" width="9.59765625" style="17" customWidth="1"/>
    <col min="13575" max="13575" width="11.3984375" style="17" customWidth="1"/>
    <col min="13576" max="13576" width="11.86328125" style="17" customWidth="1"/>
    <col min="13577" max="13577" width="20.59765625" style="17" customWidth="1"/>
    <col min="13578" max="13578" width="9.1328125" style="17"/>
    <col min="13579" max="13579" width="13.3984375" style="17" customWidth="1"/>
    <col min="13580" max="13821" width="9.1328125" style="17"/>
    <col min="13822" max="13822" width="3.3984375" style="17" customWidth="1"/>
    <col min="13823" max="13823" width="9.86328125" style="17" customWidth="1"/>
    <col min="13824" max="13824" width="41.265625" style="17" customWidth="1"/>
    <col min="13825" max="13825" width="9.86328125" style="17" customWidth="1"/>
    <col min="13826" max="13827" width="10.3984375" style="17" customWidth="1"/>
    <col min="13828" max="13828" width="12.265625" style="17" customWidth="1"/>
    <col min="13829" max="13830" width="9.59765625" style="17" customWidth="1"/>
    <col min="13831" max="13831" width="11.3984375" style="17" customWidth="1"/>
    <col min="13832" max="13832" width="11.86328125" style="17" customWidth="1"/>
    <col min="13833" max="13833" width="20.59765625" style="17" customWidth="1"/>
    <col min="13834" max="13834" width="9.1328125" style="17"/>
    <col min="13835" max="13835" width="13.3984375" style="17" customWidth="1"/>
    <col min="13836" max="14077" width="9.1328125" style="17"/>
    <col min="14078" max="14078" width="3.3984375" style="17" customWidth="1"/>
    <col min="14079" max="14079" width="9.86328125" style="17" customWidth="1"/>
    <col min="14080" max="14080" width="41.265625" style="17" customWidth="1"/>
    <col min="14081" max="14081" width="9.86328125" style="17" customWidth="1"/>
    <col min="14082" max="14083" width="10.3984375" style="17" customWidth="1"/>
    <col min="14084" max="14084" width="12.265625" style="17" customWidth="1"/>
    <col min="14085" max="14086" width="9.59765625" style="17" customWidth="1"/>
    <col min="14087" max="14087" width="11.3984375" style="17" customWidth="1"/>
    <col min="14088" max="14088" width="11.86328125" style="17" customWidth="1"/>
    <col min="14089" max="14089" width="20.59765625" style="17" customWidth="1"/>
    <col min="14090" max="14090" width="9.1328125" style="17"/>
    <col min="14091" max="14091" width="13.3984375" style="17" customWidth="1"/>
    <col min="14092" max="14333" width="9.1328125" style="17"/>
    <col min="14334" max="14334" width="3.3984375" style="17" customWidth="1"/>
    <col min="14335" max="14335" width="9.86328125" style="17" customWidth="1"/>
    <col min="14336" max="14336" width="41.265625" style="17" customWidth="1"/>
    <col min="14337" max="14337" width="9.86328125" style="17" customWidth="1"/>
    <col min="14338" max="14339" width="10.3984375" style="17" customWidth="1"/>
    <col min="14340" max="14340" width="12.265625" style="17" customWidth="1"/>
    <col min="14341" max="14342" width="9.59765625" style="17" customWidth="1"/>
    <col min="14343" max="14343" width="11.3984375" style="17" customWidth="1"/>
    <col min="14344" max="14344" width="11.86328125" style="17" customWidth="1"/>
    <col min="14345" max="14345" width="20.59765625" style="17" customWidth="1"/>
    <col min="14346" max="14346" width="9.1328125" style="17"/>
    <col min="14347" max="14347" width="13.3984375" style="17" customWidth="1"/>
    <col min="14348" max="14589" width="9.1328125" style="17"/>
    <col min="14590" max="14590" width="3.3984375" style="17" customWidth="1"/>
    <col min="14591" max="14591" width="9.86328125" style="17" customWidth="1"/>
    <col min="14592" max="14592" width="41.265625" style="17" customWidth="1"/>
    <col min="14593" max="14593" width="9.86328125" style="17" customWidth="1"/>
    <col min="14594" max="14595" width="10.3984375" style="17" customWidth="1"/>
    <col min="14596" max="14596" width="12.265625" style="17" customWidth="1"/>
    <col min="14597" max="14598" width="9.59765625" style="17" customWidth="1"/>
    <col min="14599" max="14599" width="11.3984375" style="17" customWidth="1"/>
    <col min="14600" max="14600" width="11.86328125" style="17" customWidth="1"/>
    <col min="14601" max="14601" width="20.59765625" style="17" customWidth="1"/>
    <col min="14602" max="14602" width="9.1328125" style="17"/>
    <col min="14603" max="14603" width="13.3984375" style="17" customWidth="1"/>
    <col min="14604" max="14845" width="9.1328125" style="17"/>
    <col min="14846" max="14846" width="3.3984375" style="17" customWidth="1"/>
    <col min="14847" max="14847" width="9.86328125" style="17" customWidth="1"/>
    <col min="14848" max="14848" width="41.265625" style="17" customWidth="1"/>
    <col min="14849" max="14849" width="9.86328125" style="17" customWidth="1"/>
    <col min="14850" max="14851" width="10.3984375" style="17" customWidth="1"/>
    <col min="14852" max="14852" width="12.265625" style="17" customWidth="1"/>
    <col min="14853" max="14854" width="9.59765625" style="17" customWidth="1"/>
    <col min="14855" max="14855" width="11.3984375" style="17" customWidth="1"/>
    <col min="14856" max="14856" width="11.86328125" style="17" customWidth="1"/>
    <col min="14857" max="14857" width="20.59765625" style="17" customWidth="1"/>
    <col min="14858" max="14858" width="9.1328125" style="17"/>
    <col min="14859" max="14859" width="13.3984375" style="17" customWidth="1"/>
    <col min="14860" max="15101" width="9.1328125" style="17"/>
    <col min="15102" max="15102" width="3.3984375" style="17" customWidth="1"/>
    <col min="15103" max="15103" width="9.86328125" style="17" customWidth="1"/>
    <col min="15104" max="15104" width="41.265625" style="17" customWidth="1"/>
    <col min="15105" max="15105" width="9.86328125" style="17" customWidth="1"/>
    <col min="15106" max="15107" width="10.3984375" style="17" customWidth="1"/>
    <col min="15108" max="15108" width="12.265625" style="17" customWidth="1"/>
    <col min="15109" max="15110" width="9.59765625" style="17" customWidth="1"/>
    <col min="15111" max="15111" width="11.3984375" style="17" customWidth="1"/>
    <col min="15112" max="15112" width="11.86328125" style="17" customWidth="1"/>
    <col min="15113" max="15113" width="20.59765625" style="17" customWidth="1"/>
    <col min="15114" max="15114" width="9.1328125" style="17"/>
    <col min="15115" max="15115" width="13.3984375" style="17" customWidth="1"/>
    <col min="15116" max="15357" width="9.1328125" style="17"/>
    <col min="15358" max="15358" width="3.3984375" style="17" customWidth="1"/>
    <col min="15359" max="15359" width="9.86328125" style="17" customWidth="1"/>
    <col min="15360" max="15360" width="41.265625" style="17" customWidth="1"/>
    <col min="15361" max="15361" width="9.86328125" style="17" customWidth="1"/>
    <col min="15362" max="15363" width="10.3984375" style="17" customWidth="1"/>
    <col min="15364" max="15364" width="12.265625" style="17" customWidth="1"/>
    <col min="15365" max="15366" width="9.59765625" style="17" customWidth="1"/>
    <col min="15367" max="15367" width="11.3984375" style="17" customWidth="1"/>
    <col min="15368" max="15368" width="11.86328125" style="17" customWidth="1"/>
    <col min="15369" max="15369" width="20.59765625" style="17" customWidth="1"/>
    <col min="15370" max="15370" width="9.1328125" style="17"/>
    <col min="15371" max="15371" width="13.3984375" style="17" customWidth="1"/>
    <col min="15372" max="15613" width="9.1328125" style="17"/>
    <col min="15614" max="15614" width="3.3984375" style="17" customWidth="1"/>
    <col min="15615" max="15615" width="9.86328125" style="17" customWidth="1"/>
    <col min="15616" max="15616" width="41.265625" style="17" customWidth="1"/>
    <col min="15617" max="15617" width="9.86328125" style="17" customWidth="1"/>
    <col min="15618" max="15619" width="10.3984375" style="17" customWidth="1"/>
    <col min="15620" max="15620" width="12.265625" style="17" customWidth="1"/>
    <col min="15621" max="15622" width="9.59765625" style="17" customWidth="1"/>
    <col min="15623" max="15623" width="11.3984375" style="17" customWidth="1"/>
    <col min="15624" max="15624" width="11.86328125" style="17" customWidth="1"/>
    <col min="15625" max="15625" width="20.59765625" style="17" customWidth="1"/>
    <col min="15626" max="15626" width="9.1328125" style="17"/>
    <col min="15627" max="15627" width="13.3984375" style="17" customWidth="1"/>
    <col min="15628" max="15869" width="9.1328125" style="17"/>
    <col min="15870" max="15870" width="3.3984375" style="17" customWidth="1"/>
    <col min="15871" max="15871" width="9.86328125" style="17" customWidth="1"/>
    <col min="15872" max="15872" width="41.265625" style="17" customWidth="1"/>
    <col min="15873" max="15873" width="9.86328125" style="17" customWidth="1"/>
    <col min="15874" max="15875" width="10.3984375" style="17" customWidth="1"/>
    <col min="15876" max="15876" width="12.265625" style="17" customWidth="1"/>
    <col min="15877" max="15878" width="9.59765625" style="17" customWidth="1"/>
    <col min="15879" max="15879" width="11.3984375" style="17" customWidth="1"/>
    <col min="15880" max="15880" width="11.86328125" style="17" customWidth="1"/>
    <col min="15881" max="15881" width="20.59765625" style="17" customWidth="1"/>
    <col min="15882" max="15882" width="9.1328125" style="17"/>
    <col min="15883" max="15883" width="13.3984375" style="17" customWidth="1"/>
    <col min="15884" max="16125" width="9.1328125" style="17"/>
    <col min="16126" max="16126" width="3.3984375" style="17" customWidth="1"/>
    <col min="16127" max="16127" width="9.86328125" style="17" customWidth="1"/>
    <col min="16128" max="16128" width="41.265625" style="17" customWidth="1"/>
    <col min="16129" max="16129" width="9.86328125" style="17" customWidth="1"/>
    <col min="16130" max="16131" width="10.3984375" style="17" customWidth="1"/>
    <col min="16132" max="16132" width="12.265625" style="17" customWidth="1"/>
    <col min="16133" max="16134" width="9.59765625" style="17" customWidth="1"/>
    <col min="16135" max="16135" width="11.3984375" style="17" customWidth="1"/>
    <col min="16136" max="16136" width="11.86328125" style="17" customWidth="1"/>
    <col min="16137" max="16137" width="20.59765625" style="17" customWidth="1"/>
    <col min="16138" max="16138" width="9.1328125" style="17"/>
    <col min="16139" max="16139" width="13.3984375" style="17" customWidth="1"/>
    <col min="16140" max="16384" width="9.1328125" style="17"/>
  </cols>
  <sheetData>
    <row r="1" spans="1:19" s="4" customFormat="1" ht="13.9">
      <c r="A1" s="1"/>
      <c r="B1" s="2"/>
      <c r="C1" s="2"/>
      <c r="D1" s="2"/>
      <c r="E1" s="2"/>
      <c r="F1" s="2"/>
      <c r="G1" s="359"/>
      <c r="H1" s="359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6" customFormat="1" ht="21.75" customHeight="1">
      <c r="A2" s="360" t="s">
        <v>0</v>
      </c>
      <c r="B2" s="360"/>
      <c r="C2" s="361"/>
      <c r="D2" s="361"/>
      <c r="E2" s="361"/>
      <c r="F2" s="361"/>
      <c r="G2" s="361"/>
      <c r="H2" s="361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13.9">
      <c r="A3" s="363" t="s">
        <v>1</v>
      </c>
      <c r="B3" s="363"/>
      <c r="C3" s="363"/>
      <c r="D3" s="363"/>
      <c r="E3" s="363"/>
      <c r="F3" s="363"/>
      <c r="G3" s="363"/>
      <c r="H3" s="36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13.9">
      <c r="A4" s="3"/>
      <c r="B4" s="7"/>
      <c r="C4" s="7"/>
      <c r="D4" s="331"/>
      <c r="E4" s="331"/>
      <c r="F4" s="331"/>
      <c r="G4" s="331"/>
      <c r="H4" s="331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13.9">
      <c r="A5" s="360" t="s">
        <v>2</v>
      </c>
      <c r="B5" s="360"/>
      <c r="C5" s="362" t="s">
        <v>3</v>
      </c>
      <c r="D5" s="362"/>
      <c r="E5" s="362"/>
      <c r="F5" s="362"/>
      <c r="G5" s="332"/>
      <c r="H5" s="332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4" customFormat="1" ht="11.25" customHeight="1">
      <c r="A6" s="3"/>
      <c r="B6" s="7"/>
      <c r="C6" s="7"/>
      <c r="D6" s="331"/>
      <c r="E6" s="331"/>
      <c r="F6" s="331"/>
      <c r="G6" s="331"/>
      <c r="H6" s="331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3.9">
      <c r="A7" s="3"/>
      <c r="B7" s="7"/>
      <c r="C7" s="7"/>
      <c r="D7" s="331"/>
      <c r="E7" s="8"/>
      <c r="F7" s="8"/>
      <c r="G7" s="331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4" customFormat="1" ht="13.9">
      <c r="A8" s="3"/>
      <c r="B8" s="7"/>
      <c r="C8" s="346" t="s">
        <v>251</v>
      </c>
      <c r="D8" s="346"/>
      <c r="E8" s="346"/>
      <c r="F8" s="347">
        <f>H118</f>
        <v>2574457.7322019651</v>
      </c>
      <c r="G8" s="347"/>
      <c r="H8" s="7" t="s">
        <v>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9"/>
      <c r="B9" s="10"/>
      <c r="C9" s="10"/>
      <c r="D9" s="11"/>
      <c r="E9" s="12"/>
      <c r="F9" s="13"/>
      <c r="G9" s="14"/>
      <c r="H9" s="11"/>
    </row>
    <row r="10" spans="1:19" s="19" customFormat="1" ht="13.5">
      <c r="A10" s="348" t="s">
        <v>5</v>
      </c>
      <c r="B10" s="348"/>
      <c r="C10" s="348"/>
      <c r="D10" s="348"/>
      <c r="E10" s="348"/>
      <c r="F10" s="348"/>
      <c r="G10" s="348"/>
      <c r="H10" s="34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>
      <c r="A11" s="16"/>
      <c r="B11" s="10"/>
      <c r="C11" s="10"/>
      <c r="D11" s="11"/>
      <c r="E11" s="11"/>
      <c r="F11" s="11"/>
      <c r="G11" s="11"/>
      <c r="H11" s="20"/>
    </row>
    <row r="12" spans="1:19" s="335" customFormat="1" ht="40.5" customHeight="1">
      <c r="A12" s="349" t="s">
        <v>403</v>
      </c>
      <c r="B12" s="349"/>
      <c r="C12" s="349"/>
      <c r="D12" s="349"/>
      <c r="E12" s="349"/>
      <c r="F12" s="349"/>
      <c r="G12" s="349"/>
      <c r="H12" s="349"/>
    </row>
    <row r="13" spans="1:19" ht="13.5" thickBot="1">
      <c r="C13" s="23"/>
      <c r="D13" s="24"/>
      <c r="E13" s="24"/>
      <c r="F13" s="24"/>
      <c r="G13" s="24"/>
      <c r="H13" s="11"/>
    </row>
    <row r="14" spans="1:19" ht="30.75" customHeight="1" thickBot="1">
      <c r="A14" s="350" t="s">
        <v>6</v>
      </c>
      <c r="B14" s="353" t="s">
        <v>7</v>
      </c>
      <c r="C14" s="353" t="s">
        <v>8</v>
      </c>
      <c r="D14" s="356" t="s">
        <v>118</v>
      </c>
      <c r="E14" s="357"/>
      <c r="F14" s="357"/>
      <c r="G14" s="358"/>
      <c r="H14" s="367" t="s">
        <v>119</v>
      </c>
    </row>
    <row r="15" spans="1:19" ht="12.75" customHeight="1">
      <c r="A15" s="351"/>
      <c r="B15" s="354"/>
      <c r="C15" s="354"/>
      <c r="D15" s="367" t="s">
        <v>120</v>
      </c>
      <c r="E15" s="367" t="s">
        <v>121</v>
      </c>
      <c r="F15" s="367" t="s">
        <v>122</v>
      </c>
      <c r="G15" s="367" t="s">
        <v>123</v>
      </c>
      <c r="H15" s="368"/>
    </row>
    <row r="16" spans="1:19" ht="12.75" customHeight="1">
      <c r="A16" s="351"/>
      <c r="B16" s="354"/>
      <c r="C16" s="354"/>
      <c r="D16" s="368"/>
      <c r="E16" s="368"/>
      <c r="F16" s="368"/>
      <c r="G16" s="368"/>
      <c r="H16" s="368"/>
    </row>
    <row r="17" spans="1:19" ht="13.5" thickBot="1">
      <c r="A17" s="352"/>
      <c r="B17" s="355"/>
      <c r="C17" s="355"/>
      <c r="D17" s="369"/>
      <c r="E17" s="369"/>
      <c r="F17" s="369"/>
      <c r="G17" s="369"/>
      <c r="H17" s="369"/>
    </row>
    <row r="18" spans="1:19" s="26" customFormat="1" ht="13.5" customHeight="1" thickBot="1">
      <c r="A18" s="42">
        <v>1</v>
      </c>
      <c r="B18" s="43">
        <v>2</v>
      </c>
      <c r="C18" s="43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5.5" customHeight="1" thickBot="1">
      <c r="A19" s="45"/>
      <c r="B19" s="46"/>
      <c r="C19" s="47" t="s">
        <v>9</v>
      </c>
      <c r="D19" s="47"/>
      <c r="E19" s="47"/>
      <c r="F19" s="47"/>
      <c r="G19" s="47"/>
      <c r="H19" s="48"/>
    </row>
    <row r="20" spans="1:19" ht="32.25" hidden="1" customHeight="1">
      <c r="A20" s="160"/>
      <c r="B20" s="161"/>
      <c r="C20" s="162" t="s">
        <v>10</v>
      </c>
      <c r="D20" s="161"/>
      <c r="E20" s="161"/>
      <c r="F20" s="161"/>
      <c r="G20" s="161"/>
      <c r="H20" s="163"/>
    </row>
    <row r="21" spans="1:19" ht="42" hidden="1" customHeight="1">
      <c r="A21" s="50" t="s">
        <v>149</v>
      </c>
      <c r="B21" s="51" t="s">
        <v>137</v>
      </c>
      <c r="C21" s="52" t="s">
        <v>143</v>
      </c>
      <c r="D21" s="51"/>
      <c r="E21" s="53"/>
      <c r="F21" s="164"/>
      <c r="G21" s="53"/>
      <c r="H21" s="54">
        <f>SUM(D21:G21)</f>
        <v>0</v>
      </c>
    </row>
    <row r="22" spans="1:19" ht="42" hidden="1" customHeight="1">
      <c r="A22" s="50" t="s">
        <v>150</v>
      </c>
      <c r="B22" s="51" t="s">
        <v>140</v>
      </c>
      <c r="C22" s="52" t="s">
        <v>142</v>
      </c>
      <c r="D22" s="51"/>
      <c r="E22" s="53"/>
      <c r="F22" s="164"/>
      <c r="G22" s="53"/>
      <c r="H22" s="54">
        <f>SUM(D22:G22)</f>
        <v>0</v>
      </c>
    </row>
    <row r="23" spans="1:19" ht="42" hidden="1" customHeight="1">
      <c r="A23" s="50" t="s">
        <v>151</v>
      </c>
      <c r="B23" s="51" t="s">
        <v>141</v>
      </c>
      <c r="C23" s="52" t="s">
        <v>139</v>
      </c>
      <c r="D23" s="51"/>
      <c r="E23" s="53"/>
      <c r="F23" s="164"/>
      <c r="G23" s="53"/>
      <c r="H23" s="54">
        <f>SUM(D23:G23)</f>
        <v>0</v>
      </c>
    </row>
    <row r="24" spans="1:19" ht="26.25" hidden="1" customHeight="1">
      <c r="A24" s="155"/>
      <c r="B24" s="156"/>
      <c r="C24" s="157" t="s">
        <v>14</v>
      </c>
      <c r="D24" s="157"/>
      <c r="E24" s="158"/>
      <c r="F24" s="157"/>
      <c r="G24" s="159"/>
      <c r="H24" s="54"/>
    </row>
    <row r="25" spans="1:19" ht="33" hidden="1" customHeight="1">
      <c r="A25" s="50" t="s">
        <v>245</v>
      </c>
      <c r="B25" s="51" t="s">
        <v>138</v>
      </c>
      <c r="C25" s="52" t="s">
        <v>26</v>
      </c>
      <c r="D25" s="53"/>
      <c r="E25" s="53"/>
      <c r="F25" s="164"/>
      <c r="G25" s="54"/>
      <c r="H25" s="54">
        <f t="shared" ref="H25:H30" si="0">SUM(D25:G25)</f>
        <v>0</v>
      </c>
    </row>
    <row r="26" spans="1:19" ht="33" hidden="1" customHeight="1">
      <c r="A26" s="50" t="s">
        <v>152</v>
      </c>
      <c r="B26" s="51" t="s">
        <v>28</v>
      </c>
      <c r="C26" s="52" t="s">
        <v>29</v>
      </c>
      <c r="D26" s="53"/>
      <c r="E26" s="53"/>
      <c r="F26" s="164"/>
      <c r="G26" s="54"/>
      <c r="H26" s="54">
        <f t="shared" si="0"/>
        <v>0</v>
      </c>
    </row>
    <row r="27" spans="1:19" ht="47.25" hidden="1" customHeight="1">
      <c r="A27" s="50" t="s">
        <v>153</v>
      </c>
      <c r="B27" s="51" t="s">
        <v>228</v>
      </c>
      <c r="C27" s="52" t="s">
        <v>168</v>
      </c>
      <c r="D27" s="53"/>
      <c r="E27" s="53"/>
      <c r="F27" s="164"/>
      <c r="G27" s="54"/>
      <c r="H27" s="54">
        <f t="shared" si="0"/>
        <v>0</v>
      </c>
    </row>
    <row r="28" spans="1:19" ht="33" hidden="1" customHeight="1">
      <c r="A28" s="50" t="s">
        <v>11</v>
      </c>
      <c r="B28" s="51" t="s">
        <v>237</v>
      </c>
      <c r="C28" s="52" t="s">
        <v>30</v>
      </c>
      <c r="D28" s="53"/>
      <c r="E28" s="53"/>
      <c r="F28" s="164"/>
      <c r="G28" s="54"/>
      <c r="H28" s="54">
        <f t="shared" si="0"/>
        <v>0</v>
      </c>
    </row>
    <row r="29" spans="1:19" ht="33" hidden="1" customHeight="1">
      <c r="A29" s="50" t="s">
        <v>12</v>
      </c>
      <c r="B29" s="51" t="s">
        <v>238</v>
      </c>
      <c r="C29" s="52" t="s">
        <v>31</v>
      </c>
      <c r="D29" s="53"/>
      <c r="E29" s="53"/>
      <c r="F29" s="164"/>
      <c r="G29" s="54"/>
      <c r="H29" s="54">
        <f t="shared" si="0"/>
        <v>0</v>
      </c>
    </row>
    <row r="30" spans="1:19" ht="54" hidden="1" customHeight="1">
      <c r="A30" s="174" t="s">
        <v>13</v>
      </c>
      <c r="B30" s="51" t="s">
        <v>239</v>
      </c>
      <c r="C30" s="52" t="s">
        <v>32</v>
      </c>
      <c r="D30" s="53"/>
      <c r="E30" s="53"/>
      <c r="F30" s="164"/>
      <c r="G30" s="54"/>
      <c r="H30" s="54">
        <f t="shared" si="0"/>
        <v>0</v>
      </c>
    </row>
    <row r="31" spans="1:19" ht="42" hidden="1" customHeight="1">
      <c r="A31" s="174" t="s">
        <v>154</v>
      </c>
      <c r="B31" s="52" t="s">
        <v>229</v>
      </c>
      <c r="C31" s="58" t="s">
        <v>34</v>
      </c>
      <c r="D31" s="51"/>
      <c r="E31" s="53"/>
      <c r="F31" s="51"/>
      <c r="G31" s="53"/>
      <c r="H31" s="54">
        <f t="shared" ref="H31:H41" si="1">SUM(D31:G31)</f>
        <v>0</v>
      </c>
      <c r="I31" s="16" t="s">
        <v>247</v>
      </c>
      <c r="R31" s="27"/>
    </row>
    <row r="32" spans="1:19" ht="33" hidden="1" customHeight="1">
      <c r="A32" s="174" t="s">
        <v>155</v>
      </c>
      <c r="B32" s="57" t="s">
        <v>35</v>
      </c>
      <c r="C32" s="58" t="s">
        <v>36</v>
      </c>
      <c r="D32" s="54"/>
      <c r="E32" s="54"/>
      <c r="F32" s="54"/>
      <c r="G32" s="54"/>
      <c r="H32" s="54">
        <f t="shared" si="1"/>
        <v>0</v>
      </c>
      <c r="I32" s="28" t="s">
        <v>247</v>
      </c>
      <c r="K32" s="27"/>
      <c r="L32" s="27"/>
      <c r="M32" s="27"/>
      <c r="N32" s="27"/>
      <c r="O32" s="27"/>
      <c r="P32" s="27"/>
      <c r="Q32" s="27"/>
      <c r="R32" s="27"/>
    </row>
    <row r="33" spans="1:18" ht="33" hidden="1" customHeight="1">
      <c r="A33" s="55" t="s">
        <v>156</v>
      </c>
      <c r="B33" s="57" t="s">
        <v>37</v>
      </c>
      <c r="C33" s="59" t="s">
        <v>38</v>
      </c>
      <c r="D33" s="54"/>
      <c r="E33" s="54"/>
      <c r="F33" s="54"/>
      <c r="G33" s="53"/>
      <c r="H33" s="54">
        <f t="shared" si="1"/>
        <v>0</v>
      </c>
      <c r="I33" s="28" t="s">
        <v>247</v>
      </c>
      <c r="K33" s="27"/>
      <c r="L33" s="27"/>
      <c r="M33" s="27"/>
      <c r="N33" s="27"/>
      <c r="O33" s="27"/>
      <c r="P33" s="27"/>
      <c r="Q33" s="27"/>
      <c r="R33" s="27"/>
    </row>
    <row r="34" spans="1:18" ht="33" hidden="1" customHeight="1">
      <c r="A34" s="55" t="s">
        <v>157</v>
      </c>
      <c r="B34" s="57" t="s">
        <v>39</v>
      </c>
      <c r="C34" s="59" t="s">
        <v>40</v>
      </c>
      <c r="D34" s="51"/>
      <c r="E34" s="53"/>
      <c r="F34" s="51"/>
      <c r="G34" s="53"/>
      <c r="H34" s="54">
        <f t="shared" si="1"/>
        <v>0</v>
      </c>
      <c r="I34" s="28" t="s">
        <v>247</v>
      </c>
      <c r="K34" s="27"/>
      <c r="L34" s="27"/>
      <c r="M34" s="27"/>
      <c r="N34" s="27"/>
      <c r="O34" s="27"/>
      <c r="P34" s="27"/>
      <c r="Q34" s="27"/>
      <c r="R34" s="27"/>
    </row>
    <row r="35" spans="1:18" ht="33" hidden="1" customHeight="1">
      <c r="A35" s="55" t="s">
        <v>18</v>
      </c>
      <c r="B35" s="57" t="s">
        <v>41</v>
      </c>
      <c r="C35" s="59" t="s">
        <v>42</v>
      </c>
      <c r="D35" s="54"/>
      <c r="E35" s="54"/>
      <c r="F35" s="54"/>
      <c r="G35" s="54"/>
      <c r="H35" s="54">
        <f t="shared" si="1"/>
        <v>0</v>
      </c>
      <c r="I35" s="16" t="s">
        <v>247</v>
      </c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33" hidden="1" customHeight="1">
      <c r="A36" s="55" t="s">
        <v>158</v>
      </c>
      <c r="B36" s="57" t="s">
        <v>43</v>
      </c>
      <c r="C36" s="59" t="s">
        <v>144</v>
      </c>
      <c r="D36" s="54"/>
      <c r="E36" s="54"/>
      <c r="F36" s="54"/>
      <c r="G36" s="54"/>
      <c r="H36" s="54">
        <f t="shared" si="1"/>
        <v>0</v>
      </c>
      <c r="I36" s="16" t="s">
        <v>247</v>
      </c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33" hidden="1" customHeight="1">
      <c r="A37" s="55" t="s">
        <v>159</v>
      </c>
      <c r="B37" s="57" t="s">
        <v>44</v>
      </c>
      <c r="C37" s="59" t="s">
        <v>146</v>
      </c>
      <c r="D37" s="54"/>
      <c r="E37" s="54"/>
      <c r="F37" s="54"/>
      <c r="G37" s="54"/>
      <c r="H37" s="54">
        <f t="shared" si="1"/>
        <v>0</v>
      </c>
      <c r="I37" s="16" t="s">
        <v>247</v>
      </c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33" hidden="1" customHeight="1">
      <c r="A38" s="55" t="s">
        <v>160</v>
      </c>
      <c r="B38" s="57" t="s">
        <v>45</v>
      </c>
      <c r="C38" s="58" t="s">
        <v>46</v>
      </c>
      <c r="D38" s="54"/>
      <c r="E38" s="54"/>
      <c r="F38" s="54"/>
      <c r="G38" s="54"/>
      <c r="H38" s="54">
        <f t="shared" si="1"/>
        <v>0</v>
      </c>
      <c r="I38" s="16" t="s">
        <v>247</v>
      </c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33" hidden="1" customHeight="1">
      <c r="A39" s="55" t="s">
        <v>161</v>
      </c>
      <c r="B39" s="57" t="s">
        <v>47</v>
      </c>
      <c r="C39" s="59" t="s">
        <v>48</v>
      </c>
      <c r="D39" s="54"/>
      <c r="E39" s="54"/>
      <c r="F39" s="54"/>
      <c r="G39" s="54"/>
      <c r="H39" s="54">
        <f t="shared" si="1"/>
        <v>0</v>
      </c>
      <c r="I39" s="16" t="s">
        <v>247</v>
      </c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33" hidden="1" customHeight="1">
      <c r="A40" s="55" t="s">
        <v>162</v>
      </c>
      <c r="B40" s="57" t="s">
        <v>49</v>
      </c>
      <c r="C40" s="59" t="s">
        <v>50</v>
      </c>
      <c r="D40" s="54"/>
      <c r="E40" s="54"/>
      <c r="F40" s="54"/>
      <c r="G40" s="54"/>
      <c r="H40" s="54">
        <f t="shared" si="1"/>
        <v>0</v>
      </c>
      <c r="I40" s="16" t="s">
        <v>247</v>
      </c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33" hidden="1" customHeight="1">
      <c r="A41" s="55" t="s">
        <v>163</v>
      </c>
      <c r="B41" s="57" t="s">
        <v>51</v>
      </c>
      <c r="C41" s="59" t="s">
        <v>52</v>
      </c>
      <c r="D41" s="54"/>
      <c r="E41" s="54"/>
      <c r="F41" s="54"/>
      <c r="G41" s="53"/>
      <c r="H41" s="54">
        <f t="shared" si="1"/>
        <v>0</v>
      </c>
      <c r="I41" s="29" t="s">
        <v>247</v>
      </c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4.75" hidden="1" customHeight="1">
      <c r="A42" s="55" t="s">
        <v>25</v>
      </c>
      <c r="B42" s="57" t="s">
        <v>53</v>
      </c>
      <c r="C42" s="59" t="s">
        <v>54</v>
      </c>
      <c r="D42" s="54"/>
      <c r="E42" s="54"/>
      <c r="F42" s="54"/>
      <c r="G42" s="53"/>
      <c r="H42" s="54">
        <f>SUM(D42:G42)</f>
        <v>0</v>
      </c>
      <c r="I42" s="16" t="s">
        <v>247</v>
      </c>
    </row>
    <row r="43" spans="1:18" ht="24.75" hidden="1" customHeight="1">
      <c r="A43" s="55" t="s">
        <v>27</v>
      </c>
      <c r="B43" s="57" t="s">
        <v>55</v>
      </c>
      <c r="C43" s="59" t="s">
        <v>56</v>
      </c>
      <c r="D43" s="54"/>
      <c r="E43" s="54"/>
      <c r="F43" s="54"/>
      <c r="G43" s="53"/>
      <c r="H43" s="54">
        <f>SUM(D43:G43)</f>
        <v>0</v>
      </c>
      <c r="I43" s="16" t="s">
        <v>247</v>
      </c>
    </row>
    <row r="44" spans="1:18" ht="2.25" hidden="1" customHeight="1">
      <c r="A44" s="55"/>
      <c r="B44" s="51"/>
      <c r="C44" s="52"/>
      <c r="D44" s="51"/>
      <c r="E44" s="53"/>
      <c r="F44" s="51"/>
      <c r="G44" s="54">
        <f>F44+E44+D44</f>
        <v>0</v>
      </c>
      <c r="H44" s="56"/>
    </row>
    <row r="45" spans="1:18" ht="6.75" hidden="1" customHeight="1">
      <c r="A45" s="55"/>
      <c r="B45" s="51"/>
      <c r="C45" s="52"/>
      <c r="D45" s="51"/>
      <c r="E45" s="53"/>
      <c r="F45" s="51"/>
      <c r="G45" s="54">
        <f>F45+E45+D45</f>
        <v>0</v>
      </c>
      <c r="H45" s="56"/>
    </row>
    <row r="46" spans="1:18" ht="0.75" customHeight="1">
      <c r="A46" s="55" t="s">
        <v>149</v>
      </c>
      <c r="B46" s="52" t="s">
        <v>229</v>
      </c>
      <c r="C46" s="58" t="s">
        <v>34</v>
      </c>
      <c r="D46" s="51">
        <v>0</v>
      </c>
      <c r="E46" s="53"/>
      <c r="F46" s="51"/>
      <c r="G46" s="53"/>
      <c r="H46" s="54">
        <f>SUM(D46:G46)</f>
        <v>0</v>
      </c>
    </row>
    <row r="47" spans="1:18" ht="21" customHeight="1">
      <c r="A47" s="55" t="s">
        <v>149</v>
      </c>
      <c r="B47" s="57" t="s">
        <v>35</v>
      </c>
      <c r="C47" s="58" t="s">
        <v>383</v>
      </c>
      <c r="D47" s="54">
        <v>1.97</v>
      </c>
      <c r="E47" s="54"/>
      <c r="F47" s="54"/>
      <c r="G47" s="54">
        <v>31.04</v>
      </c>
      <c r="H47" s="54">
        <f>SUM(D47:G47)</f>
        <v>33.01</v>
      </c>
      <c r="I47" s="16">
        <v>1</v>
      </c>
    </row>
    <row r="48" spans="1:18" ht="21.75" customHeight="1" thickBot="1">
      <c r="A48" s="60"/>
      <c r="B48" s="61"/>
      <c r="C48" s="62" t="s">
        <v>57</v>
      </c>
      <c r="D48" s="63">
        <f>SUM(D21:D47)</f>
        <v>1.97</v>
      </c>
      <c r="E48" s="63">
        <f>SUM(E21:E47)</f>
        <v>0</v>
      </c>
      <c r="F48" s="63">
        <f>SUM(F21:F47)</f>
        <v>0</v>
      </c>
      <c r="G48" s="63">
        <f>SUM(G21:G47)</f>
        <v>31.04</v>
      </c>
      <c r="H48" s="63">
        <f>SUM(H21:H47)</f>
        <v>33.01</v>
      </c>
    </row>
    <row r="49" spans="1:9" ht="20.25" customHeight="1" thickBot="1">
      <c r="A49" s="45"/>
      <c r="B49" s="64"/>
      <c r="C49" s="47" t="s">
        <v>58</v>
      </c>
      <c r="D49" s="65"/>
      <c r="E49" s="65"/>
      <c r="F49" s="65"/>
      <c r="G49" s="65"/>
      <c r="H49" s="65"/>
      <c r="I49" s="30"/>
    </row>
    <row r="50" spans="1:9" ht="54.75" customHeight="1" thickBot="1">
      <c r="A50" s="66">
        <v>3</v>
      </c>
      <c r="B50" s="67" t="s">
        <v>59</v>
      </c>
      <c r="C50" s="68" t="s">
        <v>404</v>
      </c>
      <c r="D50" s="49">
        <f>'ОСР 2018'!D38</f>
        <v>1124921.3099999998</v>
      </c>
      <c r="E50" s="49">
        <f>'ОСР 2018'!E38</f>
        <v>226335.52000000002</v>
      </c>
      <c r="F50" s="49">
        <f>'ОСР 2018'!F38</f>
        <v>537498.35</v>
      </c>
      <c r="G50" s="49">
        <f>'ОСР 2018'!G38</f>
        <v>38277.06</v>
      </c>
      <c r="H50" s="49">
        <f>SUM(D50:G50)</f>
        <v>1927032.2399999998</v>
      </c>
    </row>
    <row r="51" spans="1:9" ht="17.25" customHeight="1" thickBot="1">
      <c r="A51" s="45"/>
      <c r="B51" s="69"/>
      <c r="C51" s="70" t="s">
        <v>60</v>
      </c>
      <c r="D51" s="71">
        <f>SUM(D50:D50)</f>
        <v>1124921.3099999998</v>
      </c>
      <c r="E51" s="72">
        <f>SUM(E50:E50)</f>
        <v>226335.52000000002</v>
      </c>
      <c r="F51" s="72">
        <f>SUM(F50:F50)</f>
        <v>537498.35</v>
      </c>
      <c r="G51" s="73">
        <f>SUM(G50:G50)</f>
        <v>38277.06</v>
      </c>
      <c r="H51" s="71">
        <f>SUM(H50:H50)</f>
        <v>1927032.2399999998</v>
      </c>
    </row>
    <row r="52" spans="1:9" ht="1.5" customHeight="1" thickBot="1">
      <c r="A52" s="371" t="s">
        <v>61</v>
      </c>
      <c r="B52" s="372"/>
      <c r="C52" s="372"/>
      <c r="D52" s="372"/>
      <c r="E52" s="372"/>
      <c r="F52" s="372"/>
      <c r="G52" s="372"/>
      <c r="H52" s="373"/>
    </row>
    <row r="53" spans="1:9" ht="30" hidden="1" customHeight="1">
      <c r="A53" s="74">
        <v>37</v>
      </c>
      <c r="B53" s="75"/>
      <c r="C53" s="76"/>
      <c r="D53" s="77"/>
      <c r="E53" s="56"/>
      <c r="F53" s="56"/>
      <c r="G53" s="78"/>
      <c r="H53" s="77"/>
    </row>
    <row r="54" spans="1:9" ht="32.25" hidden="1" customHeight="1">
      <c r="A54" s="74">
        <v>38</v>
      </c>
      <c r="B54" s="75"/>
      <c r="C54" s="76"/>
      <c r="D54" s="77"/>
      <c r="E54" s="56"/>
      <c r="F54" s="56"/>
      <c r="G54" s="78"/>
      <c r="H54" s="77"/>
    </row>
    <row r="55" spans="1:9" ht="17.25" hidden="1" customHeight="1">
      <c r="A55" s="79"/>
      <c r="B55" s="80"/>
      <c r="C55" s="81" t="s">
        <v>62</v>
      </c>
      <c r="D55" s="71">
        <f>SUM(D53:D54)</f>
        <v>0</v>
      </c>
      <c r="E55" s="71">
        <f>SUM(E53:E54)</f>
        <v>0</v>
      </c>
      <c r="F55" s="71">
        <f>SUM(F53:F54)</f>
        <v>0</v>
      </c>
      <c r="G55" s="71">
        <f>SUM(G53:G54)</f>
        <v>0</v>
      </c>
      <c r="H55" s="71">
        <f>SUM(H53:H54)</f>
        <v>0</v>
      </c>
    </row>
    <row r="56" spans="1:9" ht="15.75" customHeight="1">
      <c r="A56" s="371" t="s">
        <v>63</v>
      </c>
      <c r="B56" s="372"/>
      <c r="C56" s="372"/>
      <c r="D56" s="372"/>
      <c r="E56" s="372"/>
      <c r="F56" s="372"/>
      <c r="G56" s="372"/>
      <c r="H56" s="373"/>
    </row>
    <row r="57" spans="1:9" ht="21" customHeight="1">
      <c r="A57" s="74"/>
      <c r="B57" s="75" t="s">
        <v>391</v>
      </c>
      <c r="C57" s="76" t="s">
        <v>65</v>
      </c>
      <c r="D57" s="77">
        <v>3278.12</v>
      </c>
      <c r="E57" s="56">
        <v>2363.3000000000002</v>
      </c>
      <c r="F57" s="56"/>
      <c r="G57" s="78">
        <v>218.02</v>
      </c>
      <c r="H57" s="77">
        <f>SUM(D57:G57)</f>
        <v>5859.4400000000005</v>
      </c>
      <c r="I57" s="182" t="s">
        <v>247</v>
      </c>
    </row>
    <row r="58" spans="1:9" ht="29.25" customHeight="1">
      <c r="A58" s="74"/>
      <c r="B58" s="57" t="s">
        <v>389</v>
      </c>
      <c r="C58" s="58" t="s">
        <v>69</v>
      </c>
      <c r="D58" s="54">
        <v>1827.24</v>
      </c>
      <c r="E58" s="54">
        <v>3321.17</v>
      </c>
      <c r="F58" s="54"/>
      <c r="G58" s="54">
        <v>1454.63</v>
      </c>
      <c r="H58" s="54">
        <f>SUM(D58:G58)</f>
        <v>6603.04</v>
      </c>
      <c r="I58" s="28" t="s">
        <v>247</v>
      </c>
    </row>
    <row r="59" spans="1:9" ht="29.25" customHeight="1" thickBot="1">
      <c r="A59" s="74"/>
      <c r="B59" s="57" t="s">
        <v>390</v>
      </c>
      <c r="C59" s="58" t="s">
        <v>392</v>
      </c>
      <c r="D59" s="54">
        <v>289.99</v>
      </c>
      <c r="E59" s="54">
        <v>362.52</v>
      </c>
      <c r="F59" s="54"/>
      <c r="G59" s="54">
        <v>89.64</v>
      </c>
      <c r="H59" s="54">
        <f>SUM(D59:G59)</f>
        <v>742.15</v>
      </c>
      <c r="I59" s="28"/>
    </row>
    <row r="60" spans="1:9" ht="17.25" customHeight="1" thickBot="1">
      <c r="A60" s="79"/>
      <c r="B60" s="309"/>
      <c r="C60" s="310" t="s">
        <v>70</v>
      </c>
      <c r="D60" s="111">
        <f>SUM(D57:D59)</f>
        <v>5395.3499999999995</v>
      </c>
      <c r="E60" s="111">
        <f>SUM(E57:E59)</f>
        <v>6046.99</v>
      </c>
      <c r="F60" s="111">
        <f>SUM(F57:F59)</f>
        <v>0</v>
      </c>
      <c r="G60" s="111">
        <f>SUM(G57:G59)</f>
        <v>1762.2900000000002</v>
      </c>
      <c r="H60" s="111">
        <f>SUM(H57:H59)</f>
        <v>13204.63</v>
      </c>
    </row>
    <row r="61" spans="1:9" ht="14.25" customHeight="1">
      <c r="A61" s="66"/>
      <c r="B61" s="61"/>
      <c r="C61" s="365" t="s">
        <v>71</v>
      </c>
      <c r="D61" s="366"/>
      <c r="E61" s="366"/>
      <c r="F61" s="366"/>
      <c r="G61" s="366"/>
      <c r="H61" s="366"/>
    </row>
    <row r="62" spans="1:9" ht="32.25" hidden="1" customHeight="1">
      <c r="A62" s="82">
        <v>27</v>
      </c>
      <c r="B62" s="57" t="s">
        <v>72</v>
      </c>
      <c r="C62" s="83" t="s">
        <v>147</v>
      </c>
      <c r="D62" s="84"/>
      <c r="E62" s="54"/>
      <c r="F62" s="54"/>
      <c r="G62" s="85"/>
      <c r="H62" s="77">
        <f>SUM(D62:G62)</f>
        <v>0</v>
      </c>
      <c r="I62" s="16" t="s">
        <v>247</v>
      </c>
    </row>
    <row r="63" spans="1:9" ht="25.5" hidden="1" customHeight="1">
      <c r="A63" s="82">
        <v>28</v>
      </c>
      <c r="B63" s="57" t="s">
        <v>73</v>
      </c>
      <c r="C63" s="83" t="s">
        <v>145</v>
      </c>
      <c r="D63" s="84"/>
      <c r="E63" s="54"/>
      <c r="F63" s="54"/>
      <c r="G63" s="85"/>
      <c r="H63" s="77">
        <f>SUM(D63:G63)</f>
        <v>0</v>
      </c>
      <c r="I63" s="16" t="s">
        <v>247</v>
      </c>
    </row>
    <row r="64" spans="1:9" ht="30.75" hidden="1" customHeight="1">
      <c r="A64" s="82">
        <v>29</v>
      </c>
      <c r="B64" s="57" t="s">
        <v>74</v>
      </c>
      <c r="C64" s="83" t="s">
        <v>75</v>
      </c>
      <c r="D64" s="84"/>
      <c r="E64" s="54"/>
      <c r="F64" s="54"/>
      <c r="G64" s="85"/>
      <c r="H64" s="77">
        <f>SUM(D64:G64)</f>
        <v>0</v>
      </c>
      <c r="I64" s="16" t="s">
        <v>247</v>
      </c>
    </row>
    <row r="65" spans="1:19" ht="30.75" customHeight="1">
      <c r="A65" s="74"/>
      <c r="B65" s="57" t="s">
        <v>393</v>
      </c>
      <c r="C65" s="58" t="s">
        <v>394</v>
      </c>
      <c r="D65" s="54">
        <f>1913274/1000</f>
        <v>1913.2739999999999</v>
      </c>
      <c r="E65" s="54"/>
      <c r="F65" s="54"/>
      <c r="G65" s="54"/>
      <c r="H65" s="54">
        <f>SUM(D65:G65)</f>
        <v>1913.2739999999999</v>
      </c>
    </row>
    <row r="66" spans="1:19" ht="30" customHeight="1" thickBot="1">
      <c r="A66" s="74"/>
      <c r="B66" s="57" t="s">
        <v>396</v>
      </c>
      <c r="C66" s="58" t="s">
        <v>395</v>
      </c>
      <c r="D66" s="54">
        <v>29.73</v>
      </c>
      <c r="E66" s="54">
        <v>10.029999999999999</v>
      </c>
      <c r="F66" s="54"/>
      <c r="G66" s="54">
        <v>3.54</v>
      </c>
      <c r="H66" s="54">
        <f>SUM(D66:G66)</f>
        <v>43.3</v>
      </c>
      <c r="I66" s="16" t="s">
        <v>247</v>
      </c>
    </row>
    <row r="67" spans="1:19" ht="17.25" customHeight="1" thickBot="1">
      <c r="A67" s="45"/>
      <c r="B67" s="64"/>
      <c r="C67" s="86" t="s">
        <v>78</v>
      </c>
      <c r="D67" s="71">
        <f>SUM(D62:D66)</f>
        <v>1943.0039999999999</v>
      </c>
      <c r="E67" s="71">
        <f>SUM(E62:E66)</f>
        <v>10.029999999999999</v>
      </c>
      <c r="F67" s="71">
        <f>SUM(F62:F66)</f>
        <v>0</v>
      </c>
      <c r="G67" s="71">
        <f>SUM(G62:G66)</f>
        <v>3.54</v>
      </c>
      <c r="H67" s="71">
        <f>SUM(H62:H66)</f>
        <v>1956.5739999999998</v>
      </c>
    </row>
    <row r="68" spans="1:19" ht="20.25" customHeight="1">
      <c r="A68" s="66"/>
      <c r="B68" s="61"/>
      <c r="C68" s="365" t="s">
        <v>79</v>
      </c>
      <c r="D68" s="366"/>
      <c r="E68" s="366"/>
      <c r="F68" s="366"/>
      <c r="G68" s="366"/>
      <c r="H68" s="366"/>
    </row>
    <row r="69" spans="1:19" ht="27.75" customHeight="1">
      <c r="A69" s="82"/>
      <c r="B69" s="57" t="s">
        <v>387</v>
      </c>
      <c r="C69" s="83" t="s">
        <v>385</v>
      </c>
      <c r="D69" s="84">
        <v>2183.9299999999998</v>
      </c>
      <c r="E69" s="54">
        <v>45.67</v>
      </c>
      <c r="F69" s="54"/>
      <c r="G69" s="85"/>
      <c r="H69" s="77">
        <f>SUM(D69:G69)</f>
        <v>2229.6</v>
      </c>
      <c r="I69" s="16" t="s">
        <v>247</v>
      </c>
    </row>
    <row r="70" spans="1:19" ht="27.75" customHeight="1">
      <c r="A70" s="82"/>
      <c r="B70" s="57" t="s">
        <v>388</v>
      </c>
      <c r="C70" s="83" t="s">
        <v>386</v>
      </c>
      <c r="D70" s="84">
        <v>12745.89</v>
      </c>
      <c r="E70" s="54">
        <v>22.37</v>
      </c>
      <c r="F70" s="54"/>
      <c r="G70" s="85"/>
      <c r="H70" s="77">
        <f>SUM(D70:G70)</f>
        <v>12768.26</v>
      </c>
      <c r="I70" s="16" t="s">
        <v>247</v>
      </c>
    </row>
    <row r="71" spans="1:19" ht="27.75" customHeight="1" thickBot="1">
      <c r="A71" s="82"/>
      <c r="B71" s="57" t="s">
        <v>398</v>
      </c>
      <c r="C71" s="83" t="s">
        <v>397</v>
      </c>
      <c r="D71" s="84">
        <v>7153.21</v>
      </c>
      <c r="E71" s="54">
        <v>86.55</v>
      </c>
      <c r="F71" s="54">
        <v>37.520000000000003</v>
      </c>
      <c r="G71" s="85">
        <v>78.42</v>
      </c>
      <c r="H71" s="77">
        <f>SUM(D71:G71)</f>
        <v>7355.7000000000007</v>
      </c>
    </row>
    <row r="72" spans="1:19" ht="21" customHeight="1" thickBot="1">
      <c r="A72" s="45"/>
      <c r="B72" s="64"/>
      <c r="C72" s="86" t="s">
        <v>84</v>
      </c>
      <c r="D72" s="71">
        <f>SUM(D69:D71)</f>
        <v>22083.03</v>
      </c>
      <c r="E72" s="71">
        <f>SUM(E69:E71)</f>
        <v>154.59</v>
      </c>
      <c r="F72" s="71">
        <f>SUM(F69:F71)</f>
        <v>37.520000000000003</v>
      </c>
      <c r="G72" s="71">
        <f>SUM(G69:G71)</f>
        <v>78.42</v>
      </c>
      <c r="H72" s="71">
        <f>SUM(H69:H71)</f>
        <v>22353.56</v>
      </c>
    </row>
    <row r="73" spans="1:19" ht="21.75" customHeight="1">
      <c r="A73" s="66"/>
      <c r="B73" s="61"/>
      <c r="C73" s="365" t="s">
        <v>85</v>
      </c>
      <c r="D73" s="366"/>
      <c r="E73" s="366"/>
      <c r="F73" s="366"/>
      <c r="G73" s="374"/>
      <c r="H73" s="87"/>
    </row>
    <row r="74" spans="1:19" ht="33.75" customHeight="1">
      <c r="A74" s="88"/>
      <c r="B74" s="57" t="s">
        <v>399</v>
      </c>
      <c r="C74" s="59" t="s">
        <v>87</v>
      </c>
      <c r="D74" s="54">
        <v>3527.88</v>
      </c>
      <c r="E74" s="54"/>
      <c r="F74" s="54"/>
      <c r="G74" s="54">
        <v>13398.52</v>
      </c>
      <c r="H74" s="77">
        <f>SUM(D74:G74)</f>
        <v>16926.400000000001</v>
      </c>
      <c r="I74" s="16" t="s">
        <v>247</v>
      </c>
    </row>
    <row r="75" spans="1:19" ht="33.75" customHeight="1">
      <c r="A75" s="88"/>
      <c r="B75" s="57" t="s">
        <v>400</v>
      </c>
      <c r="C75" s="59" t="s">
        <v>89</v>
      </c>
      <c r="D75" s="54">
        <v>26589.52</v>
      </c>
      <c r="E75" s="54">
        <v>40.770000000000003</v>
      </c>
      <c r="F75" s="54"/>
      <c r="G75" s="54">
        <v>124.23</v>
      </c>
      <c r="H75" s="77">
        <f>SUM(D75:G75)</f>
        <v>26754.52</v>
      </c>
      <c r="I75" s="16" t="s">
        <v>247</v>
      </c>
    </row>
    <row r="76" spans="1:19" ht="33.75" customHeight="1">
      <c r="A76" s="88"/>
      <c r="B76" s="57" t="s">
        <v>401</v>
      </c>
      <c r="C76" s="59" t="s">
        <v>91</v>
      </c>
      <c r="D76" s="54">
        <v>434.97</v>
      </c>
      <c r="E76" s="54"/>
      <c r="F76" s="54"/>
      <c r="G76" s="54"/>
      <c r="H76" s="77">
        <f>SUM(D76:G76)</f>
        <v>434.97</v>
      </c>
      <c r="I76" s="16" t="s">
        <v>247</v>
      </c>
    </row>
    <row r="77" spans="1:19" ht="24.75" customHeight="1" thickBot="1">
      <c r="A77" s="89"/>
      <c r="B77" s="90"/>
      <c r="C77" s="91" t="s">
        <v>92</v>
      </c>
      <c r="D77" s="92">
        <f>SUM(D74:D76)</f>
        <v>30552.370000000003</v>
      </c>
      <c r="E77" s="92">
        <f>SUM(E75:E76)</f>
        <v>40.770000000000003</v>
      </c>
      <c r="F77" s="92">
        <f>SUM(F74:F74)</f>
        <v>0</v>
      </c>
      <c r="G77" s="93">
        <f>SUM(G74:G76)</f>
        <v>13522.75</v>
      </c>
      <c r="H77" s="92">
        <f>SUM(H74:H76)</f>
        <v>44115.89</v>
      </c>
    </row>
    <row r="78" spans="1:19" ht="21.75" customHeight="1" thickBot="1">
      <c r="A78" s="45"/>
      <c r="B78" s="69"/>
      <c r="C78" s="86" t="s">
        <v>93</v>
      </c>
      <c r="D78" s="94">
        <f>D48+D51+D55+D60+D67+D72+D77</f>
        <v>1184897.034</v>
      </c>
      <c r="E78" s="94">
        <f>E48+E51+E55+E60+E67+E72+E77</f>
        <v>232587.9</v>
      </c>
      <c r="F78" s="94">
        <f>F48+F51+F55+F60+F67+F72+F77</f>
        <v>537535.87</v>
      </c>
      <c r="G78" s="94">
        <f>G48+G51+G55+G60+G67+G72+G77</f>
        <v>53675.1</v>
      </c>
      <c r="H78" s="94">
        <f>H48+H51+H55+H60+H67+H72+H77</f>
        <v>2008695.9039999996</v>
      </c>
    </row>
    <row r="79" spans="1:19" s="32" customFormat="1" ht="19.5" customHeight="1">
      <c r="A79" s="66"/>
      <c r="B79" s="95"/>
      <c r="C79" s="96" t="s">
        <v>94</v>
      </c>
      <c r="D79" s="97"/>
      <c r="E79" s="98"/>
      <c r="F79" s="98"/>
      <c r="G79" s="99"/>
      <c r="H79" s="9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40.5" customHeight="1" thickBot="1">
      <c r="A80" s="100">
        <v>36</v>
      </c>
      <c r="B80" s="52" t="s">
        <v>95</v>
      </c>
      <c r="C80" s="52" t="s">
        <v>96</v>
      </c>
      <c r="D80" s="77">
        <f>D78*0.008</f>
        <v>9479.1762720000006</v>
      </c>
      <c r="E80" s="77">
        <f>E78*0.008</f>
        <v>1860.7031999999999</v>
      </c>
      <c r="F80" s="56"/>
      <c r="G80" s="78"/>
      <c r="H80" s="77">
        <f>SUM(D80:G80)</f>
        <v>11339.879472000001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24.75" customHeight="1" thickBot="1">
      <c r="A81" s="45"/>
      <c r="B81" s="69"/>
      <c r="C81" s="86" t="s">
        <v>97</v>
      </c>
      <c r="D81" s="101">
        <f>SUM(D80:D80)</f>
        <v>9479.1762720000006</v>
      </c>
      <c r="E81" s="101">
        <f>SUM(E80:E80)</f>
        <v>1860.7031999999999</v>
      </c>
      <c r="F81" s="101">
        <f>SUM(F80:F80)</f>
        <v>0</v>
      </c>
      <c r="G81" s="101">
        <f>SUM(G80:G80)</f>
        <v>0</v>
      </c>
      <c r="H81" s="101">
        <f>SUM(H80:H80)</f>
        <v>11339.879472000001</v>
      </c>
    </row>
    <row r="82" spans="1:19" s="32" customFormat="1" ht="23.25" customHeight="1" thickBot="1">
      <c r="A82" s="66"/>
      <c r="B82" s="90"/>
      <c r="C82" s="91" t="s">
        <v>98</v>
      </c>
      <c r="D82" s="102">
        <f>D81+D78</f>
        <v>1194376.2102719999</v>
      </c>
      <c r="E82" s="102">
        <f>E81+E78</f>
        <v>234448.60319999998</v>
      </c>
      <c r="F82" s="102">
        <f>F81+F78</f>
        <v>537535.87</v>
      </c>
      <c r="G82" s="102">
        <f>G81+G78</f>
        <v>53675.1</v>
      </c>
      <c r="H82" s="102">
        <f>H81+H78</f>
        <v>2020035.7834719997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s="32" customFormat="1" ht="20.25" customHeight="1" thickBot="1">
      <c r="A83" s="100"/>
      <c r="B83" s="103"/>
      <c r="C83" s="104" t="s">
        <v>99</v>
      </c>
      <c r="D83" s="375"/>
      <c r="E83" s="376"/>
      <c r="F83" s="376"/>
      <c r="G83" s="377"/>
      <c r="H83" s="105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48.75" customHeight="1" thickBot="1">
      <c r="A84" s="106">
        <v>37</v>
      </c>
      <c r="B84" s="107" t="s">
        <v>228</v>
      </c>
      <c r="C84" s="107" t="s">
        <v>230</v>
      </c>
      <c r="D84" s="108"/>
      <c r="E84" s="108"/>
      <c r="F84" s="108"/>
      <c r="G84" s="108">
        <f>(H82-G22-G23)*0.005</f>
        <v>10100.178917359999</v>
      </c>
      <c r="H84" s="108">
        <f>SUM(D84:G84)</f>
        <v>10100.178917359999</v>
      </c>
    </row>
    <row r="85" spans="1:19" ht="47.25" customHeight="1" thickBot="1">
      <c r="A85" s="82">
        <v>38</v>
      </c>
      <c r="B85" s="171" t="s">
        <v>115</v>
      </c>
      <c r="C85" s="175" t="s">
        <v>136</v>
      </c>
      <c r="D85" s="53"/>
      <c r="E85" s="53"/>
      <c r="F85" s="176"/>
      <c r="G85" s="176">
        <f>162.79/1</f>
        <v>162.79</v>
      </c>
      <c r="H85" s="108">
        <f>SUM(D85:G85)</f>
        <v>162.79</v>
      </c>
    </row>
    <row r="86" spans="1:19" ht="42" customHeight="1" thickBot="1">
      <c r="A86" s="82">
        <v>39</v>
      </c>
      <c r="B86" s="171" t="s">
        <v>115</v>
      </c>
      <c r="C86" s="175" t="s">
        <v>148</v>
      </c>
      <c r="D86" s="53"/>
      <c r="E86" s="53"/>
      <c r="F86" s="176"/>
      <c r="G86" s="176">
        <f>3147.25/2</f>
        <v>1573.625</v>
      </c>
      <c r="H86" s="108">
        <f>SUM(D86:G86)</f>
        <v>1573.625</v>
      </c>
    </row>
    <row r="87" spans="1:19" ht="54" customHeight="1" thickBot="1">
      <c r="A87" s="100">
        <v>40</v>
      </c>
      <c r="B87" s="177" t="s">
        <v>116</v>
      </c>
      <c r="C87" s="178" t="s">
        <v>117</v>
      </c>
      <c r="D87" s="109"/>
      <c r="E87" s="109"/>
      <c r="F87" s="179"/>
      <c r="G87" s="179">
        <v>7.75</v>
      </c>
      <c r="H87" s="108">
        <f>SUM(D87:G87)</f>
        <v>7.75</v>
      </c>
    </row>
    <row r="88" spans="1:19" ht="22.5" customHeight="1" thickBot="1">
      <c r="A88" s="45"/>
      <c r="B88" s="69"/>
      <c r="C88" s="86" t="s">
        <v>101</v>
      </c>
      <c r="D88" s="71">
        <f>SUM(D84:D87)</f>
        <v>0</v>
      </c>
      <c r="E88" s="72">
        <f>SUM(E84:E87)</f>
        <v>0</v>
      </c>
      <c r="F88" s="72">
        <f>SUM(F84:F87)</f>
        <v>0</v>
      </c>
      <c r="G88" s="167">
        <f>SUM(G84:G87)</f>
        <v>11844.34391736</v>
      </c>
      <c r="H88" s="168">
        <f>SUM(H84:H87)</f>
        <v>11844.34391736</v>
      </c>
    </row>
    <row r="89" spans="1:19" s="32" customFormat="1" ht="16.5" customHeight="1" thickBot="1">
      <c r="A89" s="89"/>
      <c r="B89" s="90"/>
      <c r="C89" s="91" t="s">
        <v>102</v>
      </c>
      <c r="D89" s="111">
        <f>D88+D82</f>
        <v>1194376.2102719999</v>
      </c>
      <c r="E89" s="112">
        <f>E88+E82</f>
        <v>234448.60319999998</v>
      </c>
      <c r="F89" s="112">
        <f>F88+F82</f>
        <v>537535.87</v>
      </c>
      <c r="G89" s="113">
        <f>G88+G82</f>
        <v>65519.443917359997</v>
      </c>
      <c r="H89" s="169">
        <f>H88+H82</f>
        <v>2031880.1273893598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s="32" customFormat="1" ht="30.75" customHeight="1">
      <c r="A90" s="66"/>
      <c r="B90" s="114"/>
      <c r="C90" s="165" t="s">
        <v>103</v>
      </c>
      <c r="D90" s="166"/>
      <c r="E90" s="166"/>
      <c r="F90" s="166"/>
      <c r="G90" s="166"/>
      <c r="H90" s="49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s="32" customFormat="1" ht="47.25" customHeight="1">
      <c r="A91" s="82">
        <v>41</v>
      </c>
      <c r="B91" s="59" t="s">
        <v>128</v>
      </c>
      <c r="C91" s="183" t="s">
        <v>227</v>
      </c>
      <c r="D91" s="54"/>
      <c r="E91" s="54"/>
      <c r="F91" s="54"/>
      <c r="G91" s="54">
        <f>90.1924*37030*1.1/1000</f>
        <v>3673.8070292000007</v>
      </c>
      <c r="H91" s="54">
        <f>SUM(G91)</f>
        <v>3673.8070292000007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47.25" customHeight="1">
      <c r="A92" s="82">
        <v>42</v>
      </c>
      <c r="B92" s="59" t="s">
        <v>128</v>
      </c>
      <c r="C92" s="83" t="s">
        <v>236</v>
      </c>
      <c r="D92" s="84"/>
      <c r="E92" s="54"/>
      <c r="F92" s="17"/>
      <c r="G92" s="54">
        <f>(H89+H103)*0.0172</f>
        <v>36150.277767339634</v>
      </c>
      <c r="H92" s="84">
        <f>SUM(G92)</f>
        <v>36150.277767339634</v>
      </c>
    </row>
    <row r="93" spans="1:19" ht="21" customHeight="1" thickBot="1">
      <c r="A93" s="82"/>
      <c r="B93" s="116"/>
      <c r="C93" s="117" t="s">
        <v>104</v>
      </c>
      <c r="D93" s="118">
        <f>SUM(D92:D92)</f>
        <v>0</v>
      </c>
      <c r="E93" s="119">
        <f>SUM(E92:E92)</f>
        <v>0</v>
      </c>
      <c r="F93" s="119">
        <f>SUM(F91:F92)</f>
        <v>0</v>
      </c>
      <c r="G93" s="119">
        <f>SUM(G91:G92)</f>
        <v>39824.084796539631</v>
      </c>
      <c r="H93" s="118">
        <f>SUM(H91:H92)</f>
        <v>39824.084796539631</v>
      </c>
    </row>
    <row r="94" spans="1:19" s="32" customFormat="1" ht="13.5" customHeight="1">
      <c r="A94" s="82"/>
      <c r="B94" s="95"/>
      <c r="C94" s="96" t="s">
        <v>105</v>
      </c>
      <c r="D94" s="120"/>
      <c r="E94" s="121"/>
      <c r="F94" s="122"/>
      <c r="G94" s="99"/>
      <c r="H94" s="123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s="32" customFormat="1" ht="30.75" customHeight="1">
      <c r="A95" s="82"/>
      <c r="B95" s="52" t="s">
        <v>382</v>
      </c>
      <c r="C95" s="52" t="s">
        <v>127</v>
      </c>
      <c r="D95" s="124"/>
      <c r="E95" s="125"/>
      <c r="G95" s="56">
        <f>2289581.65/1000</f>
        <v>2289.5816500000001</v>
      </c>
      <c r="H95" s="124">
        <f>SUM(D95:G95)</f>
        <v>2289.5816500000001</v>
      </c>
      <c r="I95" s="31" t="s">
        <v>371</v>
      </c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s="32" customFormat="1" ht="36.75" customHeight="1">
      <c r="A96" s="82"/>
      <c r="B96" s="52" t="s">
        <v>129</v>
      </c>
      <c r="C96" s="52" t="s">
        <v>370</v>
      </c>
      <c r="D96" s="124"/>
      <c r="E96" s="125"/>
      <c r="F96" s="56"/>
      <c r="G96" s="56">
        <f>60277888.45/1000</f>
        <v>60277.888450000006</v>
      </c>
      <c r="H96" s="124">
        <f t="shared" ref="H96:H102" si="2">SUM(D96:G96)</f>
        <v>60277.888450000006</v>
      </c>
      <c r="I96" s="31" t="s">
        <v>371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s="32" customFormat="1" ht="30.75" hidden="1" customHeight="1">
      <c r="A97" s="82"/>
      <c r="B97" s="52" t="s">
        <v>129</v>
      </c>
      <c r="C97" s="52" t="s">
        <v>131</v>
      </c>
      <c r="D97" s="124"/>
      <c r="E97" s="125"/>
      <c r="F97" s="56"/>
      <c r="G97" s="85"/>
      <c r="H97" s="124">
        <f t="shared" si="2"/>
        <v>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s="34" customFormat="1" ht="29.25" customHeight="1">
      <c r="A98" s="82"/>
      <c r="B98" s="127" t="s">
        <v>240</v>
      </c>
      <c r="C98" s="128" t="s">
        <v>106</v>
      </c>
      <c r="D98" s="129"/>
      <c r="E98" s="130"/>
      <c r="F98" s="130"/>
      <c r="G98" s="130">
        <f>1592.64997</f>
        <v>1592.6499699999999</v>
      </c>
      <c r="H98" s="124">
        <f t="shared" si="2"/>
        <v>1592.6499699999999</v>
      </c>
      <c r="I98" s="33" t="s">
        <v>371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s="34" customFormat="1" ht="39" hidden="1" customHeight="1">
      <c r="A99" s="82"/>
      <c r="B99" s="131"/>
      <c r="C99" s="132"/>
      <c r="D99" s="133"/>
      <c r="E99" s="134"/>
      <c r="F99" s="134"/>
      <c r="G99" s="135"/>
      <c r="H99" s="124">
        <f t="shared" si="2"/>
        <v>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s="34" customFormat="1" ht="39" hidden="1" customHeight="1" thickBot="1">
      <c r="A100" s="82"/>
      <c r="B100" s="131"/>
      <c r="C100" s="136"/>
      <c r="D100" s="137"/>
      <c r="E100" s="134"/>
      <c r="F100" s="134"/>
      <c r="G100" s="135"/>
      <c r="H100" s="124">
        <f t="shared" si="2"/>
        <v>0</v>
      </c>
      <c r="I100" s="35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s="34" customFormat="1" ht="20.25" customHeight="1">
      <c r="A101" s="82"/>
      <c r="B101" s="170" t="s">
        <v>368</v>
      </c>
      <c r="C101" s="136" t="s">
        <v>133</v>
      </c>
      <c r="D101" s="137"/>
      <c r="E101" s="134"/>
      <c r="F101" s="134"/>
      <c r="G101" s="135">
        <f>2672267.66/1000</f>
        <v>2672.26766</v>
      </c>
      <c r="H101" s="124">
        <f t="shared" si="2"/>
        <v>2672.26766</v>
      </c>
      <c r="I101" s="35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s="34" customFormat="1" ht="36" customHeight="1" thickBot="1">
      <c r="A102" s="82"/>
      <c r="B102" s="171" t="s">
        <v>125</v>
      </c>
      <c r="C102" s="172" t="s">
        <v>126</v>
      </c>
      <c r="D102" s="173"/>
      <c r="E102" s="130"/>
      <c r="F102" s="130"/>
      <c r="G102" s="126">
        <f>H89*0.0015</f>
        <v>3047.8201910840398</v>
      </c>
      <c r="H102" s="124">
        <f t="shared" si="2"/>
        <v>3047.8201910840398</v>
      </c>
      <c r="I102" s="35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s="34" customFormat="1" ht="23.25" customHeight="1" thickBot="1">
      <c r="A103" s="82"/>
      <c r="B103" s="90"/>
      <c r="C103" s="91" t="s">
        <v>107</v>
      </c>
      <c r="D103" s="138">
        <f>SUM(D95:D100)</f>
        <v>0</v>
      </c>
      <c r="E103" s="138">
        <f>SUM(E95:E100)</f>
        <v>0</v>
      </c>
      <c r="F103" s="138">
        <f>SUM(F95:F100)</f>
        <v>0</v>
      </c>
      <c r="G103" s="138">
        <f>SUM(G95:G102)</f>
        <v>69880.207921084046</v>
      </c>
      <c r="H103" s="138">
        <f>SUM(H95:H102)</f>
        <v>69880.207921084046</v>
      </c>
      <c r="I103" s="36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s="32" customFormat="1" ht="18" customHeight="1" thickBot="1">
      <c r="A104" s="82"/>
      <c r="B104" s="103"/>
      <c r="C104" s="139"/>
      <c r="D104" s="87"/>
      <c r="E104" s="140"/>
      <c r="F104" s="140"/>
      <c r="G104" s="141"/>
      <c r="H104" s="8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4.25" thickBot="1">
      <c r="A105" s="82"/>
      <c r="B105" s="69"/>
      <c r="C105" s="86" t="s">
        <v>108</v>
      </c>
      <c r="D105" s="72">
        <f>D103+D93+D89</f>
        <v>1194376.2102719999</v>
      </c>
      <c r="E105" s="72">
        <f>E103+E93+E89</f>
        <v>234448.60319999998</v>
      </c>
      <c r="F105" s="72">
        <f>F103+F93+F89</f>
        <v>537535.87</v>
      </c>
      <c r="G105" s="142">
        <f>G103+G93+G89</f>
        <v>175223.73663498368</v>
      </c>
      <c r="H105" s="72">
        <f>H103+H93+H89</f>
        <v>2141584.4201069833</v>
      </c>
    </row>
    <row r="106" spans="1:19" s="32" customFormat="1" ht="13.5" customHeight="1">
      <c r="A106" s="82"/>
      <c r="B106" s="143"/>
      <c r="C106" s="144"/>
      <c r="D106" s="145"/>
      <c r="E106" s="332"/>
      <c r="F106" s="146"/>
      <c r="G106" s="147"/>
      <c r="H106" s="115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51" customHeight="1" thickBot="1">
      <c r="A107" s="100"/>
      <c r="B107" s="148" t="s">
        <v>124</v>
      </c>
      <c r="C107" s="149" t="s">
        <v>109</v>
      </c>
      <c r="D107" s="77">
        <f>D105*0.02</f>
        <v>23887.524205440001</v>
      </c>
      <c r="E107" s="77">
        <f>E105*0.02</f>
        <v>4688.9720639999996</v>
      </c>
      <c r="F107" s="77">
        <f>F105*0.02</f>
        <v>10750.7174</v>
      </c>
      <c r="G107" s="77">
        <f>(G105)*0.02</f>
        <v>3504.4747326996735</v>
      </c>
      <c r="H107" s="77">
        <f>H105*0.02</f>
        <v>42831.688402139669</v>
      </c>
    </row>
    <row r="108" spans="1:19" ht="22.5" customHeight="1" thickBot="1">
      <c r="A108" s="106"/>
      <c r="B108" s="209"/>
      <c r="C108" s="209" t="s">
        <v>110</v>
      </c>
      <c r="D108" s="210">
        <f>D105+D107</f>
        <v>1218263.7344774399</v>
      </c>
      <c r="E108" s="210">
        <f>E105+E107</f>
        <v>239137.57526399998</v>
      </c>
      <c r="F108" s="210">
        <f>F105+F107</f>
        <v>548286.58739999996</v>
      </c>
      <c r="G108" s="210">
        <f>G105+G107</f>
        <v>178728.21136768337</v>
      </c>
      <c r="H108" s="211">
        <f>H105+H107</f>
        <v>2184416.1085091229</v>
      </c>
    </row>
    <row r="109" spans="1:19" s="32" customFormat="1" ht="15" hidden="1" customHeight="1" thickBot="1">
      <c r="A109" s="82"/>
      <c r="B109" s="59"/>
      <c r="C109" s="59"/>
      <c r="D109" s="54"/>
      <c r="E109" s="54"/>
      <c r="F109" s="54"/>
      <c r="G109" s="54"/>
      <c r="H109" s="85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s="32" customFormat="1" ht="46.5" hidden="1" customHeight="1">
      <c r="A110" s="100"/>
      <c r="B110" s="75" t="s">
        <v>111</v>
      </c>
      <c r="C110" s="148" t="s">
        <v>112</v>
      </c>
      <c r="D110" s="56"/>
      <c r="E110" s="56"/>
      <c r="F110" s="56" t="e">
        <f>#REF!/3.19</f>
        <v>#REF!</v>
      </c>
      <c r="G110" s="56" t="e">
        <f>F110</f>
        <v>#REF!</v>
      </c>
      <c r="H110" s="78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s="32" customFormat="1" ht="27" customHeight="1" thickBot="1">
      <c r="A111" s="79"/>
      <c r="B111" s="212"/>
      <c r="C111" s="69" t="s">
        <v>232</v>
      </c>
      <c r="D111" s="72">
        <f>D108</f>
        <v>1218263.7344774399</v>
      </c>
      <c r="E111" s="72">
        <f>E108</f>
        <v>239137.57526399998</v>
      </c>
      <c r="F111" s="72">
        <f>F108</f>
        <v>548286.58739999996</v>
      </c>
      <c r="G111" s="72">
        <f>G108-G101</f>
        <v>176055.94370768336</v>
      </c>
      <c r="H111" s="138">
        <f>SUM(D111:G111)</f>
        <v>2181743.840849123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s="32" customFormat="1" ht="29.25" customHeight="1">
      <c r="A112" s="66"/>
      <c r="B112" s="114"/>
      <c r="C112" s="114" t="s">
        <v>372</v>
      </c>
      <c r="D112" s="49">
        <f>D111*0.18</f>
        <v>219287.47220593918</v>
      </c>
      <c r="E112" s="49">
        <f>E111*0.18</f>
        <v>43044.763547519993</v>
      </c>
      <c r="F112" s="49">
        <f>F111*0.18</f>
        <v>98691.585731999992</v>
      </c>
      <c r="G112" s="49">
        <f>G111*0.18</f>
        <v>31690.069867383005</v>
      </c>
      <c r="H112" s="49">
        <f>H111*0.18</f>
        <v>392713.8913528421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s="32" customFormat="1" ht="31.5" customHeight="1">
      <c r="A113" s="82"/>
      <c r="B113" s="207"/>
      <c r="C113" s="207" t="s">
        <v>113</v>
      </c>
      <c r="D113" s="208">
        <f>D111+D112</f>
        <v>1437551.2066833791</v>
      </c>
      <c r="E113" s="208">
        <f>E111+E112</f>
        <v>282182.33881151996</v>
      </c>
      <c r="F113" s="208">
        <f>F111+F112</f>
        <v>646978.17313199991</v>
      </c>
      <c r="G113" s="208">
        <f>G111+G112</f>
        <v>207746.01357506635</v>
      </c>
      <c r="H113" s="208">
        <f>H111+H112</f>
        <v>2574457.7322019651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s="32" customFormat="1" ht="31.5" customHeight="1">
      <c r="A114" s="82"/>
      <c r="B114" s="344" t="s">
        <v>374</v>
      </c>
      <c r="C114" s="289" t="s">
        <v>378</v>
      </c>
      <c r="D114" s="208"/>
      <c r="E114" s="208"/>
      <c r="F114" s="208"/>
      <c r="G114" s="291">
        <f>53410.75/1000</f>
        <v>53.41075</v>
      </c>
      <c r="H114" s="283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s="32" customFormat="1" ht="31.5" customHeight="1">
      <c r="A115" s="82"/>
      <c r="B115" s="344" t="s">
        <v>375</v>
      </c>
      <c r="C115" s="289" t="s">
        <v>379</v>
      </c>
      <c r="D115" s="208"/>
      <c r="E115" s="208"/>
      <c r="F115" s="208"/>
      <c r="G115" s="291">
        <f>53410.75/1000</f>
        <v>53.41075</v>
      </c>
      <c r="H115" s="283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s="32" customFormat="1" ht="31.5" customHeight="1">
      <c r="A116" s="82"/>
      <c r="B116" s="344" t="s">
        <v>376</v>
      </c>
      <c r="C116" s="289" t="s">
        <v>380</v>
      </c>
      <c r="D116" s="208"/>
      <c r="E116" s="208"/>
      <c r="F116" s="208"/>
      <c r="G116" s="291">
        <f>37449208.12/1000</f>
        <v>37449.208119999996</v>
      </c>
      <c r="H116" s="283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s="32" customFormat="1" ht="31.5" customHeight="1" thickBot="1">
      <c r="A117" s="82"/>
      <c r="B117" s="345" t="s">
        <v>377</v>
      </c>
      <c r="C117" s="290" t="s">
        <v>381</v>
      </c>
      <c r="D117" s="208"/>
      <c r="E117" s="208"/>
      <c r="F117" s="208"/>
      <c r="G117" s="292">
        <f>16859560.41/1000</f>
        <v>16859.560410000002</v>
      </c>
      <c r="H117" s="28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22.5" customHeight="1" thickBot="1">
      <c r="A118" s="45"/>
      <c r="B118" s="69"/>
      <c r="C118" s="69" t="s">
        <v>113</v>
      </c>
      <c r="D118" s="72">
        <f>D113</f>
        <v>1437551.2066833791</v>
      </c>
      <c r="E118" s="72">
        <f>E113</f>
        <v>282182.33881151996</v>
      </c>
      <c r="F118" s="72">
        <f>F113</f>
        <v>646978.17313199991</v>
      </c>
      <c r="G118" s="72">
        <f>SUM(G113:G117)</f>
        <v>262161.60360506637</v>
      </c>
      <c r="H118" s="138">
        <f>SUM(H113:H117)</f>
        <v>2574457.7322019651</v>
      </c>
    </row>
    <row r="119" spans="1:19" ht="22.5" customHeight="1" thickBot="1">
      <c r="A119" s="60"/>
      <c r="B119" s="215"/>
      <c r="C119" s="215" t="s">
        <v>164</v>
      </c>
      <c r="D119" s="216"/>
      <c r="E119" s="216"/>
      <c r="F119" s="216"/>
      <c r="G119" s="216"/>
      <c r="H119" s="217"/>
    </row>
    <row r="120" spans="1:19" ht="22.5" customHeight="1" thickBot="1">
      <c r="A120" s="45"/>
      <c r="B120" s="69"/>
      <c r="C120" s="69" t="s">
        <v>165</v>
      </c>
      <c r="D120" s="72"/>
      <c r="E120" s="72"/>
      <c r="F120" s="72"/>
      <c r="G120" s="72">
        <f>(G95+G96+G97)</f>
        <v>62567.470100000006</v>
      </c>
      <c r="H120" s="138"/>
    </row>
    <row r="121" spans="1:19" ht="22.5" customHeight="1" thickBot="1">
      <c r="A121" s="45"/>
      <c r="B121" s="69"/>
      <c r="C121" s="69" t="s">
        <v>166</v>
      </c>
      <c r="D121" s="72"/>
      <c r="E121" s="72"/>
      <c r="F121" s="72"/>
      <c r="G121" s="72">
        <f>G120*0.18</f>
        <v>11262.144618</v>
      </c>
      <c r="H121" s="138"/>
    </row>
    <row r="122" spans="1:19" ht="22.5" customHeight="1" thickBot="1">
      <c r="A122" s="45"/>
      <c r="B122" s="69"/>
      <c r="C122" s="69" t="s">
        <v>233</v>
      </c>
      <c r="D122" s="72"/>
      <c r="E122" s="72"/>
      <c r="F122" s="72"/>
      <c r="G122" s="72">
        <v>323.89299999999997</v>
      </c>
      <c r="H122" s="138"/>
    </row>
    <row r="123" spans="1:19" ht="19.5" customHeight="1">
      <c r="A123" s="66"/>
      <c r="B123" s="95"/>
      <c r="C123" s="95" t="s">
        <v>167</v>
      </c>
      <c r="D123" s="213"/>
      <c r="E123" s="213"/>
      <c r="F123" s="213"/>
      <c r="G123" s="213"/>
      <c r="H123" s="214"/>
    </row>
    <row r="124" spans="1:19" ht="51" hidden="1" customHeight="1">
      <c r="A124" s="66">
        <v>51</v>
      </c>
      <c r="B124" s="51" t="s">
        <v>16</v>
      </c>
      <c r="C124" s="52" t="s">
        <v>17</v>
      </c>
      <c r="D124" s="53"/>
      <c r="E124" s="53"/>
      <c r="F124" s="164"/>
      <c r="G124" s="54"/>
      <c r="H124" s="85">
        <f>SUM(D124:G124)</f>
        <v>0</v>
      </c>
    </row>
    <row r="125" spans="1:19" ht="51.75" hidden="1" customHeight="1">
      <c r="A125" s="66">
        <v>52</v>
      </c>
      <c r="B125" s="51" t="s">
        <v>135</v>
      </c>
      <c r="C125" s="52" t="s">
        <v>134</v>
      </c>
      <c r="D125" s="53"/>
      <c r="E125" s="53"/>
      <c r="F125" s="164"/>
      <c r="G125" s="54"/>
      <c r="H125" s="85">
        <f>SUM(D125:G125)</f>
        <v>0</v>
      </c>
    </row>
    <row r="126" spans="1:19" ht="37.5" hidden="1" customHeight="1">
      <c r="A126" s="66">
        <v>53</v>
      </c>
      <c r="B126" s="51" t="s">
        <v>19</v>
      </c>
      <c r="C126" s="52" t="s">
        <v>20</v>
      </c>
      <c r="D126" s="53"/>
      <c r="E126" s="53"/>
      <c r="F126" s="164"/>
      <c r="G126" s="54"/>
      <c r="H126" s="85">
        <f>SUM(D126:G126)</f>
        <v>0</v>
      </c>
    </row>
    <row r="127" spans="1:19" ht="37.5" hidden="1" customHeight="1">
      <c r="A127" s="66">
        <v>54</v>
      </c>
      <c r="B127" s="51" t="s">
        <v>21</v>
      </c>
      <c r="C127" s="52" t="s">
        <v>22</v>
      </c>
      <c r="D127" s="53"/>
      <c r="E127" s="53"/>
      <c r="F127" s="164"/>
      <c r="G127" s="54"/>
      <c r="H127" s="85">
        <f>SUM(D127:G127)</f>
        <v>0</v>
      </c>
    </row>
    <row r="128" spans="1:19" ht="37.5" hidden="1" customHeight="1">
      <c r="A128" s="66">
        <v>55</v>
      </c>
      <c r="B128" s="51" t="s">
        <v>23</v>
      </c>
      <c r="C128" s="52" t="s">
        <v>24</v>
      </c>
      <c r="D128" s="53"/>
      <c r="E128" s="53"/>
      <c r="F128" s="164"/>
      <c r="G128" s="54"/>
      <c r="H128" s="85">
        <f>SUM(D128:G128)</f>
        <v>0</v>
      </c>
    </row>
    <row r="129" spans="1:19" ht="32.25" customHeight="1">
      <c r="A129" s="82"/>
      <c r="B129" s="207"/>
      <c r="C129" s="207" t="s">
        <v>235</v>
      </c>
      <c r="D129" s="208"/>
      <c r="E129" s="208"/>
      <c r="F129" s="208"/>
      <c r="G129" s="208">
        <f>SUM(G124:G128)</f>
        <v>0</v>
      </c>
      <c r="H129" s="208">
        <f>SUM(H124:H128)</f>
        <v>0</v>
      </c>
    </row>
    <row r="130" spans="1:19" ht="36.75" customHeight="1">
      <c r="A130" s="82"/>
      <c r="B130" s="207"/>
      <c r="C130" s="207" t="s">
        <v>234</v>
      </c>
      <c r="D130" s="208"/>
      <c r="E130" s="208"/>
      <c r="F130" s="208"/>
      <c r="G130" s="208"/>
      <c r="H130" s="283"/>
    </row>
    <row r="131" spans="1:19" ht="49.5" hidden="1" customHeight="1" thickBot="1">
      <c r="A131" s="66">
        <v>56</v>
      </c>
      <c r="B131" s="279" t="s">
        <v>243</v>
      </c>
      <c r="C131" s="280" t="s">
        <v>242</v>
      </c>
      <c r="D131" s="281"/>
      <c r="E131" s="281"/>
      <c r="F131" s="49"/>
      <c r="G131" s="49"/>
      <c r="H131" s="282">
        <f>SUM(G131)</f>
        <v>0</v>
      </c>
      <c r="K131" s="223"/>
    </row>
    <row r="132" spans="1:19" ht="53.25" hidden="1" customHeight="1" thickBot="1">
      <c r="A132" s="110">
        <v>57</v>
      </c>
      <c r="B132" s="218" t="s">
        <v>241</v>
      </c>
      <c r="C132" s="219" t="s">
        <v>15</v>
      </c>
      <c r="D132" s="220"/>
      <c r="E132" s="220"/>
      <c r="F132" s="221"/>
      <c r="G132" s="221"/>
      <c r="H132" s="222">
        <f>SUM(G132)</f>
        <v>0</v>
      </c>
    </row>
    <row r="133" spans="1:19" s="39" customFormat="1" ht="27" customHeight="1">
      <c r="A133" s="153"/>
      <c r="B133" s="154"/>
      <c r="C133" s="370"/>
      <c r="D133" s="370"/>
      <c r="E133" s="370"/>
      <c r="F133" s="8"/>
      <c r="G133" s="8"/>
      <c r="H133" s="8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s="39" customFormat="1" ht="63.75" customHeight="1">
      <c r="A134" s="228"/>
      <c r="B134" s="229"/>
      <c r="C134" s="364" t="s">
        <v>252</v>
      </c>
      <c r="D134" s="364"/>
      <c r="E134" s="230"/>
      <c r="F134" s="230"/>
      <c r="G134" s="364"/>
      <c r="H134" s="364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s="41" customFormat="1" ht="73.5" customHeight="1">
      <c r="A135" s="228"/>
      <c r="B135" s="229" t="s">
        <v>246</v>
      </c>
      <c r="C135" s="364" t="s">
        <v>253</v>
      </c>
      <c r="D135" s="364"/>
      <c r="E135" s="230"/>
      <c r="F135" s="230"/>
      <c r="G135" s="364"/>
      <c r="H135" s="364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39" customFormat="1">
      <c r="A136" s="22"/>
      <c r="B136" s="15"/>
      <c r="C136" s="15"/>
      <c r="D136" s="15"/>
      <c r="E136" s="15"/>
      <c r="F136" s="15"/>
      <c r="G136" s="15"/>
      <c r="H136" s="15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s="39" customFormat="1">
      <c r="A137" s="22"/>
      <c r="B137" s="15"/>
      <c r="C137" s="15"/>
      <c r="D137" s="15"/>
      <c r="E137" s="15"/>
      <c r="F137" s="15"/>
      <c r="G137" s="15"/>
      <c r="H137" s="15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s="39" customFormat="1" ht="13.9">
      <c r="A138" s="153"/>
      <c r="B138" s="154"/>
      <c r="C138" s="154"/>
      <c r="D138" s="154"/>
      <c r="E138" s="154"/>
      <c r="F138" s="154"/>
      <c r="G138" s="154"/>
      <c r="H138" s="154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s="39" customFormat="1">
      <c r="A139" s="37"/>
      <c r="B139" s="38"/>
      <c r="C139" s="38"/>
      <c r="D139" s="38"/>
      <c r="E139" s="38"/>
      <c r="F139" s="38"/>
      <c r="G139" s="38"/>
      <c r="H139" s="38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</sheetData>
  <mergeCells count="30">
    <mergeCell ref="G134:H134"/>
    <mergeCell ref="G135:H135"/>
    <mergeCell ref="C68:H68"/>
    <mergeCell ref="G15:G17"/>
    <mergeCell ref="H14:H17"/>
    <mergeCell ref="D15:D17"/>
    <mergeCell ref="E15:E17"/>
    <mergeCell ref="F15:F17"/>
    <mergeCell ref="C135:D135"/>
    <mergeCell ref="C133:E133"/>
    <mergeCell ref="C134:D134"/>
    <mergeCell ref="A52:H52"/>
    <mergeCell ref="C73:G73"/>
    <mergeCell ref="D83:G83"/>
    <mergeCell ref="A56:H56"/>
    <mergeCell ref="C61:H61"/>
    <mergeCell ref="G1:H1"/>
    <mergeCell ref="A2:B2"/>
    <mergeCell ref="C2:H2"/>
    <mergeCell ref="A5:B5"/>
    <mergeCell ref="C5:F5"/>
    <mergeCell ref="A3:H3"/>
    <mergeCell ref="C8:E8"/>
    <mergeCell ref="F8:G8"/>
    <mergeCell ref="A10:H10"/>
    <mergeCell ref="A12:H12"/>
    <mergeCell ref="A14:A17"/>
    <mergeCell ref="B14:B17"/>
    <mergeCell ref="C14:C17"/>
    <mergeCell ref="D14:G14"/>
  </mergeCells>
  <hyperlinks>
    <hyperlink ref="B117" r:id="rId1" display="Договоры\Техприсоединение\МОЭК_10-11-17-1052_бд_16 859 560.47руб..pdf" xr:uid="{00000000-0004-0000-0000-000000000000}"/>
  </hyperlinks>
  <pageMargins left="0.7" right="0.7" top="0.75" bottom="0.75" header="0.3" footer="0.3"/>
  <pageSetup paperSize="9" scale="60" fitToHeight="0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3"/>
  <sheetViews>
    <sheetView view="pageBreakPreview" topLeftCell="A13" zoomScaleNormal="100" zoomScaleSheetLayoutView="100" workbookViewId="0">
      <selection activeCell="C49" sqref="C49"/>
    </sheetView>
  </sheetViews>
  <sheetFormatPr defaultRowHeight="13.15"/>
  <cols>
    <col min="1" max="1" width="4.3984375" style="22" customWidth="1"/>
    <col min="2" max="2" width="14.265625" style="15" customWidth="1"/>
    <col min="3" max="3" width="48.86328125" style="15" customWidth="1"/>
    <col min="4" max="4" width="12.265625" style="15" customWidth="1"/>
    <col min="5" max="5" width="11.1328125" style="15" customWidth="1"/>
    <col min="6" max="6" width="12.59765625" style="15" customWidth="1"/>
    <col min="7" max="7" width="14.59765625" style="15" customWidth="1"/>
    <col min="8" max="8" width="13.59765625" style="15" customWidth="1"/>
    <col min="9" max="9" width="20.59765625" style="16" customWidth="1"/>
    <col min="10" max="10" width="9.1328125" style="16"/>
    <col min="11" max="11" width="13.3984375" style="16" customWidth="1"/>
    <col min="12" max="19" width="9.1328125" style="16"/>
    <col min="20" max="253" width="9.1328125" style="17"/>
    <col min="254" max="254" width="3.3984375" style="17" customWidth="1"/>
    <col min="255" max="255" width="9.86328125" style="17" customWidth="1"/>
    <col min="256" max="256" width="41.265625" style="17" customWidth="1"/>
    <col min="257" max="257" width="9.86328125" style="17" customWidth="1"/>
    <col min="258" max="259" width="10.3984375" style="17" customWidth="1"/>
    <col min="260" max="260" width="12.265625" style="17" customWidth="1"/>
    <col min="261" max="262" width="9.59765625" style="17" customWidth="1"/>
    <col min="263" max="263" width="11.3984375" style="17" customWidth="1"/>
    <col min="264" max="264" width="11.86328125" style="17" customWidth="1"/>
    <col min="265" max="265" width="20.59765625" style="17" customWidth="1"/>
    <col min="266" max="266" width="9.1328125" style="17"/>
    <col min="267" max="267" width="13.3984375" style="17" customWidth="1"/>
    <col min="268" max="509" width="9.1328125" style="17"/>
    <col min="510" max="510" width="3.3984375" style="17" customWidth="1"/>
    <col min="511" max="511" width="9.86328125" style="17" customWidth="1"/>
    <col min="512" max="512" width="41.265625" style="17" customWidth="1"/>
    <col min="513" max="513" width="9.86328125" style="17" customWidth="1"/>
    <col min="514" max="515" width="10.3984375" style="17" customWidth="1"/>
    <col min="516" max="516" width="12.265625" style="17" customWidth="1"/>
    <col min="517" max="518" width="9.59765625" style="17" customWidth="1"/>
    <col min="519" max="519" width="11.3984375" style="17" customWidth="1"/>
    <col min="520" max="520" width="11.86328125" style="17" customWidth="1"/>
    <col min="521" max="521" width="20.59765625" style="17" customWidth="1"/>
    <col min="522" max="522" width="9.1328125" style="17"/>
    <col min="523" max="523" width="13.3984375" style="17" customWidth="1"/>
    <col min="524" max="765" width="9.1328125" style="17"/>
    <col min="766" max="766" width="3.3984375" style="17" customWidth="1"/>
    <col min="767" max="767" width="9.86328125" style="17" customWidth="1"/>
    <col min="768" max="768" width="41.265625" style="17" customWidth="1"/>
    <col min="769" max="769" width="9.86328125" style="17" customWidth="1"/>
    <col min="770" max="771" width="10.3984375" style="17" customWidth="1"/>
    <col min="772" max="772" width="12.265625" style="17" customWidth="1"/>
    <col min="773" max="774" width="9.59765625" style="17" customWidth="1"/>
    <col min="775" max="775" width="11.3984375" style="17" customWidth="1"/>
    <col min="776" max="776" width="11.86328125" style="17" customWidth="1"/>
    <col min="777" max="777" width="20.59765625" style="17" customWidth="1"/>
    <col min="778" max="778" width="9.1328125" style="17"/>
    <col min="779" max="779" width="13.3984375" style="17" customWidth="1"/>
    <col min="780" max="1021" width="9.1328125" style="17"/>
    <col min="1022" max="1022" width="3.3984375" style="17" customWidth="1"/>
    <col min="1023" max="1023" width="9.86328125" style="17" customWidth="1"/>
    <col min="1024" max="1024" width="41.265625" style="17" customWidth="1"/>
    <col min="1025" max="1025" width="9.86328125" style="17" customWidth="1"/>
    <col min="1026" max="1027" width="10.3984375" style="17" customWidth="1"/>
    <col min="1028" max="1028" width="12.265625" style="17" customWidth="1"/>
    <col min="1029" max="1030" width="9.59765625" style="17" customWidth="1"/>
    <col min="1031" max="1031" width="11.3984375" style="17" customWidth="1"/>
    <col min="1032" max="1032" width="11.86328125" style="17" customWidth="1"/>
    <col min="1033" max="1033" width="20.59765625" style="17" customWidth="1"/>
    <col min="1034" max="1034" width="9.1328125" style="17"/>
    <col min="1035" max="1035" width="13.3984375" style="17" customWidth="1"/>
    <col min="1036" max="1277" width="9.1328125" style="17"/>
    <col min="1278" max="1278" width="3.3984375" style="17" customWidth="1"/>
    <col min="1279" max="1279" width="9.86328125" style="17" customWidth="1"/>
    <col min="1280" max="1280" width="41.265625" style="17" customWidth="1"/>
    <col min="1281" max="1281" width="9.86328125" style="17" customWidth="1"/>
    <col min="1282" max="1283" width="10.3984375" style="17" customWidth="1"/>
    <col min="1284" max="1284" width="12.265625" style="17" customWidth="1"/>
    <col min="1285" max="1286" width="9.59765625" style="17" customWidth="1"/>
    <col min="1287" max="1287" width="11.3984375" style="17" customWidth="1"/>
    <col min="1288" max="1288" width="11.86328125" style="17" customWidth="1"/>
    <col min="1289" max="1289" width="20.59765625" style="17" customWidth="1"/>
    <col min="1290" max="1290" width="9.1328125" style="17"/>
    <col min="1291" max="1291" width="13.3984375" style="17" customWidth="1"/>
    <col min="1292" max="1533" width="9.1328125" style="17"/>
    <col min="1534" max="1534" width="3.3984375" style="17" customWidth="1"/>
    <col min="1535" max="1535" width="9.86328125" style="17" customWidth="1"/>
    <col min="1536" max="1536" width="41.265625" style="17" customWidth="1"/>
    <col min="1537" max="1537" width="9.86328125" style="17" customWidth="1"/>
    <col min="1538" max="1539" width="10.3984375" style="17" customWidth="1"/>
    <col min="1540" max="1540" width="12.265625" style="17" customWidth="1"/>
    <col min="1541" max="1542" width="9.59765625" style="17" customWidth="1"/>
    <col min="1543" max="1543" width="11.3984375" style="17" customWidth="1"/>
    <col min="1544" max="1544" width="11.86328125" style="17" customWidth="1"/>
    <col min="1545" max="1545" width="20.59765625" style="17" customWidth="1"/>
    <col min="1546" max="1546" width="9.1328125" style="17"/>
    <col min="1547" max="1547" width="13.3984375" style="17" customWidth="1"/>
    <col min="1548" max="1789" width="9.1328125" style="17"/>
    <col min="1790" max="1790" width="3.3984375" style="17" customWidth="1"/>
    <col min="1791" max="1791" width="9.86328125" style="17" customWidth="1"/>
    <col min="1792" max="1792" width="41.265625" style="17" customWidth="1"/>
    <col min="1793" max="1793" width="9.86328125" style="17" customWidth="1"/>
    <col min="1794" max="1795" width="10.3984375" style="17" customWidth="1"/>
    <col min="1796" max="1796" width="12.265625" style="17" customWidth="1"/>
    <col min="1797" max="1798" width="9.59765625" style="17" customWidth="1"/>
    <col min="1799" max="1799" width="11.3984375" style="17" customWidth="1"/>
    <col min="1800" max="1800" width="11.86328125" style="17" customWidth="1"/>
    <col min="1801" max="1801" width="20.59765625" style="17" customWidth="1"/>
    <col min="1802" max="1802" width="9.1328125" style="17"/>
    <col min="1803" max="1803" width="13.3984375" style="17" customWidth="1"/>
    <col min="1804" max="2045" width="9.1328125" style="17"/>
    <col min="2046" max="2046" width="3.3984375" style="17" customWidth="1"/>
    <col min="2047" max="2047" width="9.86328125" style="17" customWidth="1"/>
    <col min="2048" max="2048" width="41.265625" style="17" customWidth="1"/>
    <col min="2049" max="2049" width="9.86328125" style="17" customWidth="1"/>
    <col min="2050" max="2051" width="10.3984375" style="17" customWidth="1"/>
    <col min="2052" max="2052" width="12.265625" style="17" customWidth="1"/>
    <col min="2053" max="2054" width="9.59765625" style="17" customWidth="1"/>
    <col min="2055" max="2055" width="11.3984375" style="17" customWidth="1"/>
    <col min="2056" max="2056" width="11.86328125" style="17" customWidth="1"/>
    <col min="2057" max="2057" width="20.59765625" style="17" customWidth="1"/>
    <col min="2058" max="2058" width="9.1328125" style="17"/>
    <col min="2059" max="2059" width="13.3984375" style="17" customWidth="1"/>
    <col min="2060" max="2301" width="9.1328125" style="17"/>
    <col min="2302" max="2302" width="3.3984375" style="17" customWidth="1"/>
    <col min="2303" max="2303" width="9.86328125" style="17" customWidth="1"/>
    <col min="2304" max="2304" width="41.265625" style="17" customWidth="1"/>
    <col min="2305" max="2305" width="9.86328125" style="17" customWidth="1"/>
    <col min="2306" max="2307" width="10.3984375" style="17" customWidth="1"/>
    <col min="2308" max="2308" width="12.265625" style="17" customWidth="1"/>
    <col min="2309" max="2310" width="9.59765625" style="17" customWidth="1"/>
    <col min="2311" max="2311" width="11.3984375" style="17" customWidth="1"/>
    <col min="2312" max="2312" width="11.86328125" style="17" customWidth="1"/>
    <col min="2313" max="2313" width="20.59765625" style="17" customWidth="1"/>
    <col min="2314" max="2314" width="9.1328125" style="17"/>
    <col min="2315" max="2315" width="13.3984375" style="17" customWidth="1"/>
    <col min="2316" max="2557" width="9.1328125" style="17"/>
    <col min="2558" max="2558" width="3.3984375" style="17" customWidth="1"/>
    <col min="2559" max="2559" width="9.86328125" style="17" customWidth="1"/>
    <col min="2560" max="2560" width="41.265625" style="17" customWidth="1"/>
    <col min="2561" max="2561" width="9.86328125" style="17" customWidth="1"/>
    <col min="2562" max="2563" width="10.3984375" style="17" customWidth="1"/>
    <col min="2564" max="2564" width="12.265625" style="17" customWidth="1"/>
    <col min="2565" max="2566" width="9.59765625" style="17" customWidth="1"/>
    <col min="2567" max="2567" width="11.3984375" style="17" customWidth="1"/>
    <col min="2568" max="2568" width="11.86328125" style="17" customWidth="1"/>
    <col min="2569" max="2569" width="20.59765625" style="17" customWidth="1"/>
    <col min="2570" max="2570" width="9.1328125" style="17"/>
    <col min="2571" max="2571" width="13.3984375" style="17" customWidth="1"/>
    <col min="2572" max="2813" width="9.1328125" style="17"/>
    <col min="2814" max="2814" width="3.3984375" style="17" customWidth="1"/>
    <col min="2815" max="2815" width="9.86328125" style="17" customWidth="1"/>
    <col min="2816" max="2816" width="41.265625" style="17" customWidth="1"/>
    <col min="2817" max="2817" width="9.86328125" style="17" customWidth="1"/>
    <col min="2818" max="2819" width="10.3984375" style="17" customWidth="1"/>
    <col min="2820" max="2820" width="12.265625" style="17" customWidth="1"/>
    <col min="2821" max="2822" width="9.59765625" style="17" customWidth="1"/>
    <col min="2823" max="2823" width="11.3984375" style="17" customWidth="1"/>
    <col min="2824" max="2824" width="11.86328125" style="17" customWidth="1"/>
    <col min="2825" max="2825" width="20.59765625" style="17" customWidth="1"/>
    <col min="2826" max="2826" width="9.1328125" style="17"/>
    <col min="2827" max="2827" width="13.3984375" style="17" customWidth="1"/>
    <col min="2828" max="3069" width="9.1328125" style="17"/>
    <col min="3070" max="3070" width="3.3984375" style="17" customWidth="1"/>
    <col min="3071" max="3071" width="9.86328125" style="17" customWidth="1"/>
    <col min="3072" max="3072" width="41.265625" style="17" customWidth="1"/>
    <col min="3073" max="3073" width="9.86328125" style="17" customWidth="1"/>
    <col min="3074" max="3075" width="10.3984375" style="17" customWidth="1"/>
    <col min="3076" max="3076" width="12.265625" style="17" customWidth="1"/>
    <col min="3077" max="3078" width="9.59765625" style="17" customWidth="1"/>
    <col min="3079" max="3079" width="11.3984375" style="17" customWidth="1"/>
    <col min="3080" max="3080" width="11.86328125" style="17" customWidth="1"/>
    <col min="3081" max="3081" width="20.59765625" style="17" customWidth="1"/>
    <col min="3082" max="3082" width="9.1328125" style="17"/>
    <col min="3083" max="3083" width="13.3984375" style="17" customWidth="1"/>
    <col min="3084" max="3325" width="9.1328125" style="17"/>
    <col min="3326" max="3326" width="3.3984375" style="17" customWidth="1"/>
    <col min="3327" max="3327" width="9.86328125" style="17" customWidth="1"/>
    <col min="3328" max="3328" width="41.265625" style="17" customWidth="1"/>
    <col min="3329" max="3329" width="9.86328125" style="17" customWidth="1"/>
    <col min="3330" max="3331" width="10.3984375" style="17" customWidth="1"/>
    <col min="3332" max="3332" width="12.265625" style="17" customWidth="1"/>
    <col min="3333" max="3334" width="9.59765625" style="17" customWidth="1"/>
    <col min="3335" max="3335" width="11.3984375" style="17" customWidth="1"/>
    <col min="3336" max="3336" width="11.86328125" style="17" customWidth="1"/>
    <col min="3337" max="3337" width="20.59765625" style="17" customWidth="1"/>
    <col min="3338" max="3338" width="9.1328125" style="17"/>
    <col min="3339" max="3339" width="13.3984375" style="17" customWidth="1"/>
    <col min="3340" max="3581" width="9.1328125" style="17"/>
    <col min="3582" max="3582" width="3.3984375" style="17" customWidth="1"/>
    <col min="3583" max="3583" width="9.86328125" style="17" customWidth="1"/>
    <col min="3584" max="3584" width="41.265625" style="17" customWidth="1"/>
    <col min="3585" max="3585" width="9.86328125" style="17" customWidth="1"/>
    <col min="3586" max="3587" width="10.3984375" style="17" customWidth="1"/>
    <col min="3588" max="3588" width="12.265625" style="17" customWidth="1"/>
    <col min="3589" max="3590" width="9.59765625" style="17" customWidth="1"/>
    <col min="3591" max="3591" width="11.3984375" style="17" customWidth="1"/>
    <col min="3592" max="3592" width="11.86328125" style="17" customWidth="1"/>
    <col min="3593" max="3593" width="20.59765625" style="17" customWidth="1"/>
    <col min="3594" max="3594" width="9.1328125" style="17"/>
    <col min="3595" max="3595" width="13.3984375" style="17" customWidth="1"/>
    <col min="3596" max="3837" width="9.1328125" style="17"/>
    <col min="3838" max="3838" width="3.3984375" style="17" customWidth="1"/>
    <col min="3839" max="3839" width="9.86328125" style="17" customWidth="1"/>
    <col min="3840" max="3840" width="41.265625" style="17" customWidth="1"/>
    <col min="3841" max="3841" width="9.86328125" style="17" customWidth="1"/>
    <col min="3842" max="3843" width="10.3984375" style="17" customWidth="1"/>
    <col min="3844" max="3844" width="12.265625" style="17" customWidth="1"/>
    <col min="3845" max="3846" width="9.59765625" style="17" customWidth="1"/>
    <col min="3847" max="3847" width="11.3984375" style="17" customWidth="1"/>
    <col min="3848" max="3848" width="11.86328125" style="17" customWidth="1"/>
    <col min="3849" max="3849" width="20.59765625" style="17" customWidth="1"/>
    <col min="3850" max="3850" width="9.1328125" style="17"/>
    <col min="3851" max="3851" width="13.3984375" style="17" customWidth="1"/>
    <col min="3852" max="4093" width="9.1328125" style="17"/>
    <col min="4094" max="4094" width="3.3984375" style="17" customWidth="1"/>
    <col min="4095" max="4095" width="9.86328125" style="17" customWidth="1"/>
    <col min="4096" max="4096" width="41.265625" style="17" customWidth="1"/>
    <col min="4097" max="4097" width="9.86328125" style="17" customWidth="1"/>
    <col min="4098" max="4099" width="10.3984375" style="17" customWidth="1"/>
    <col min="4100" max="4100" width="12.265625" style="17" customWidth="1"/>
    <col min="4101" max="4102" width="9.59765625" style="17" customWidth="1"/>
    <col min="4103" max="4103" width="11.3984375" style="17" customWidth="1"/>
    <col min="4104" max="4104" width="11.86328125" style="17" customWidth="1"/>
    <col min="4105" max="4105" width="20.59765625" style="17" customWidth="1"/>
    <col min="4106" max="4106" width="9.1328125" style="17"/>
    <col min="4107" max="4107" width="13.3984375" style="17" customWidth="1"/>
    <col min="4108" max="4349" width="9.1328125" style="17"/>
    <col min="4350" max="4350" width="3.3984375" style="17" customWidth="1"/>
    <col min="4351" max="4351" width="9.86328125" style="17" customWidth="1"/>
    <col min="4352" max="4352" width="41.265625" style="17" customWidth="1"/>
    <col min="4353" max="4353" width="9.86328125" style="17" customWidth="1"/>
    <col min="4354" max="4355" width="10.3984375" style="17" customWidth="1"/>
    <col min="4356" max="4356" width="12.265625" style="17" customWidth="1"/>
    <col min="4357" max="4358" width="9.59765625" style="17" customWidth="1"/>
    <col min="4359" max="4359" width="11.3984375" style="17" customWidth="1"/>
    <col min="4360" max="4360" width="11.86328125" style="17" customWidth="1"/>
    <col min="4361" max="4361" width="20.59765625" style="17" customWidth="1"/>
    <col min="4362" max="4362" width="9.1328125" style="17"/>
    <col min="4363" max="4363" width="13.3984375" style="17" customWidth="1"/>
    <col min="4364" max="4605" width="9.1328125" style="17"/>
    <col min="4606" max="4606" width="3.3984375" style="17" customWidth="1"/>
    <col min="4607" max="4607" width="9.86328125" style="17" customWidth="1"/>
    <col min="4608" max="4608" width="41.265625" style="17" customWidth="1"/>
    <col min="4609" max="4609" width="9.86328125" style="17" customWidth="1"/>
    <col min="4610" max="4611" width="10.3984375" style="17" customWidth="1"/>
    <col min="4612" max="4612" width="12.265625" style="17" customWidth="1"/>
    <col min="4613" max="4614" width="9.59765625" style="17" customWidth="1"/>
    <col min="4615" max="4615" width="11.3984375" style="17" customWidth="1"/>
    <col min="4616" max="4616" width="11.86328125" style="17" customWidth="1"/>
    <col min="4617" max="4617" width="20.59765625" style="17" customWidth="1"/>
    <col min="4618" max="4618" width="9.1328125" style="17"/>
    <col min="4619" max="4619" width="13.3984375" style="17" customWidth="1"/>
    <col min="4620" max="4861" width="9.1328125" style="17"/>
    <col min="4862" max="4862" width="3.3984375" style="17" customWidth="1"/>
    <col min="4863" max="4863" width="9.86328125" style="17" customWidth="1"/>
    <col min="4864" max="4864" width="41.265625" style="17" customWidth="1"/>
    <col min="4865" max="4865" width="9.86328125" style="17" customWidth="1"/>
    <col min="4866" max="4867" width="10.3984375" style="17" customWidth="1"/>
    <col min="4868" max="4868" width="12.265625" style="17" customWidth="1"/>
    <col min="4869" max="4870" width="9.59765625" style="17" customWidth="1"/>
    <col min="4871" max="4871" width="11.3984375" style="17" customWidth="1"/>
    <col min="4872" max="4872" width="11.86328125" style="17" customWidth="1"/>
    <col min="4873" max="4873" width="20.59765625" style="17" customWidth="1"/>
    <col min="4874" max="4874" width="9.1328125" style="17"/>
    <col min="4875" max="4875" width="13.3984375" style="17" customWidth="1"/>
    <col min="4876" max="5117" width="9.1328125" style="17"/>
    <col min="5118" max="5118" width="3.3984375" style="17" customWidth="1"/>
    <col min="5119" max="5119" width="9.86328125" style="17" customWidth="1"/>
    <col min="5120" max="5120" width="41.265625" style="17" customWidth="1"/>
    <col min="5121" max="5121" width="9.86328125" style="17" customWidth="1"/>
    <col min="5122" max="5123" width="10.3984375" style="17" customWidth="1"/>
    <col min="5124" max="5124" width="12.265625" style="17" customWidth="1"/>
    <col min="5125" max="5126" width="9.59765625" style="17" customWidth="1"/>
    <col min="5127" max="5127" width="11.3984375" style="17" customWidth="1"/>
    <col min="5128" max="5128" width="11.86328125" style="17" customWidth="1"/>
    <col min="5129" max="5129" width="20.59765625" style="17" customWidth="1"/>
    <col min="5130" max="5130" width="9.1328125" style="17"/>
    <col min="5131" max="5131" width="13.3984375" style="17" customWidth="1"/>
    <col min="5132" max="5373" width="9.1328125" style="17"/>
    <col min="5374" max="5374" width="3.3984375" style="17" customWidth="1"/>
    <col min="5375" max="5375" width="9.86328125" style="17" customWidth="1"/>
    <col min="5376" max="5376" width="41.265625" style="17" customWidth="1"/>
    <col min="5377" max="5377" width="9.86328125" style="17" customWidth="1"/>
    <col min="5378" max="5379" width="10.3984375" style="17" customWidth="1"/>
    <col min="5380" max="5380" width="12.265625" style="17" customWidth="1"/>
    <col min="5381" max="5382" width="9.59765625" style="17" customWidth="1"/>
    <col min="5383" max="5383" width="11.3984375" style="17" customWidth="1"/>
    <col min="5384" max="5384" width="11.86328125" style="17" customWidth="1"/>
    <col min="5385" max="5385" width="20.59765625" style="17" customWidth="1"/>
    <col min="5386" max="5386" width="9.1328125" style="17"/>
    <col min="5387" max="5387" width="13.3984375" style="17" customWidth="1"/>
    <col min="5388" max="5629" width="9.1328125" style="17"/>
    <col min="5630" max="5630" width="3.3984375" style="17" customWidth="1"/>
    <col min="5631" max="5631" width="9.86328125" style="17" customWidth="1"/>
    <col min="5632" max="5632" width="41.265625" style="17" customWidth="1"/>
    <col min="5633" max="5633" width="9.86328125" style="17" customWidth="1"/>
    <col min="5634" max="5635" width="10.3984375" style="17" customWidth="1"/>
    <col min="5636" max="5636" width="12.265625" style="17" customWidth="1"/>
    <col min="5637" max="5638" width="9.59765625" style="17" customWidth="1"/>
    <col min="5639" max="5639" width="11.3984375" style="17" customWidth="1"/>
    <col min="5640" max="5640" width="11.86328125" style="17" customWidth="1"/>
    <col min="5641" max="5641" width="20.59765625" style="17" customWidth="1"/>
    <col min="5642" max="5642" width="9.1328125" style="17"/>
    <col min="5643" max="5643" width="13.3984375" style="17" customWidth="1"/>
    <col min="5644" max="5885" width="9.1328125" style="17"/>
    <col min="5886" max="5886" width="3.3984375" style="17" customWidth="1"/>
    <col min="5887" max="5887" width="9.86328125" style="17" customWidth="1"/>
    <col min="5888" max="5888" width="41.265625" style="17" customWidth="1"/>
    <col min="5889" max="5889" width="9.86328125" style="17" customWidth="1"/>
    <col min="5890" max="5891" width="10.3984375" style="17" customWidth="1"/>
    <col min="5892" max="5892" width="12.265625" style="17" customWidth="1"/>
    <col min="5893" max="5894" width="9.59765625" style="17" customWidth="1"/>
    <col min="5895" max="5895" width="11.3984375" style="17" customWidth="1"/>
    <col min="5896" max="5896" width="11.86328125" style="17" customWidth="1"/>
    <col min="5897" max="5897" width="20.59765625" style="17" customWidth="1"/>
    <col min="5898" max="5898" width="9.1328125" style="17"/>
    <col min="5899" max="5899" width="13.3984375" style="17" customWidth="1"/>
    <col min="5900" max="6141" width="9.1328125" style="17"/>
    <col min="6142" max="6142" width="3.3984375" style="17" customWidth="1"/>
    <col min="6143" max="6143" width="9.86328125" style="17" customWidth="1"/>
    <col min="6144" max="6144" width="41.265625" style="17" customWidth="1"/>
    <col min="6145" max="6145" width="9.86328125" style="17" customWidth="1"/>
    <col min="6146" max="6147" width="10.3984375" style="17" customWidth="1"/>
    <col min="6148" max="6148" width="12.265625" style="17" customWidth="1"/>
    <col min="6149" max="6150" width="9.59765625" style="17" customWidth="1"/>
    <col min="6151" max="6151" width="11.3984375" style="17" customWidth="1"/>
    <col min="6152" max="6152" width="11.86328125" style="17" customWidth="1"/>
    <col min="6153" max="6153" width="20.59765625" style="17" customWidth="1"/>
    <col min="6154" max="6154" width="9.1328125" style="17"/>
    <col min="6155" max="6155" width="13.3984375" style="17" customWidth="1"/>
    <col min="6156" max="6397" width="9.1328125" style="17"/>
    <col min="6398" max="6398" width="3.3984375" style="17" customWidth="1"/>
    <col min="6399" max="6399" width="9.86328125" style="17" customWidth="1"/>
    <col min="6400" max="6400" width="41.265625" style="17" customWidth="1"/>
    <col min="6401" max="6401" width="9.86328125" style="17" customWidth="1"/>
    <col min="6402" max="6403" width="10.3984375" style="17" customWidth="1"/>
    <col min="6404" max="6404" width="12.265625" style="17" customWidth="1"/>
    <col min="6405" max="6406" width="9.59765625" style="17" customWidth="1"/>
    <col min="6407" max="6407" width="11.3984375" style="17" customWidth="1"/>
    <col min="6408" max="6408" width="11.86328125" style="17" customWidth="1"/>
    <col min="6409" max="6409" width="20.59765625" style="17" customWidth="1"/>
    <col min="6410" max="6410" width="9.1328125" style="17"/>
    <col min="6411" max="6411" width="13.3984375" style="17" customWidth="1"/>
    <col min="6412" max="6653" width="9.1328125" style="17"/>
    <col min="6654" max="6654" width="3.3984375" style="17" customWidth="1"/>
    <col min="6655" max="6655" width="9.86328125" style="17" customWidth="1"/>
    <col min="6656" max="6656" width="41.265625" style="17" customWidth="1"/>
    <col min="6657" max="6657" width="9.86328125" style="17" customWidth="1"/>
    <col min="6658" max="6659" width="10.3984375" style="17" customWidth="1"/>
    <col min="6660" max="6660" width="12.265625" style="17" customWidth="1"/>
    <col min="6661" max="6662" width="9.59765625" style="17" customWidth="1"/>
    <col min="6663" max="6663" width="11.3984375" style="17" customWidth="1"/>
    <col min="6664" max="6664" width="11.86328125" style="17" customWidth="1"/>
    <col min="6665" max="6665" width="20.59765625" style="17" customWidth="1"/>
    <col min="6666" max="6666" width="9.1328125" style="17"/>
    <col min="6667" max="6667" width="13.3984375" style="17" customWidth="1"/>
    <col min="6668" max="6909" width="9.1328125" style="17"/>
    <col min="6910" max="6910" width="3.3984375" style="17" customWidth="1"/>
    <col min="6911" max="6911" width="9.86328125" style="17" customWidth="1"/>
    <col min="6912" max="6912" width="41.265625" style="17" customWidth="1"/>
    <col min="6913" max="6913" width="9.86328125" style="17" customWidth="1"/>
    <col min="6914" max="6915" width="10.3984375" style="17" customWidth="1"/>
    <col min="6916" max="6916" width="12.265625" style="17" customWidth="1"/>
    <col min="6917" max="6918" width="9.59765625" style="17" customWidth="1"/>
    <col min="6919" max="6919" width="11.3984375" style="17" customWidth="1"/>
    <col min="6920" max="6920" width="11.86328125" style="17" customWidth="1"/>
    <col min="6921" max="6921" width="20.59765625" style="17" customWidth="1"/>
    <col min="6922" max="6922" width="9.1328125" style="17"/>
    <col min="6923" max="6923" width="13.3984375" style="17" customWidth="1"/>
    <col min="6924" max="7165" width="9.1328125" style="17"/>
    <col min="7166" max="7166" width="3.3984375" style="17" customWidth="1"/>
    <col min="7167" max="7167" width="9.86328125" style="17" customWidth="1"/>
    <col min="7168" max="7168" width="41.265625" style="17" customWidth="1"/>
    <col min="7169" max="7169" width="9.86328125" style="17" customWidth="1"/>
    <col min="7170" max="7171" width="10.3984375" style="17" customWidth="1"/>
    <col min="7172" max="7172" width="12.265625" style="17" customWidth="1"/>
    <col min="7173" max="7174" width="9.59765625" style="17" customWidth="1"/>
    <col min="7175" max="7175" width="11.3984375" style="17" customWidth="1"/>
    <col min="7176" max="7176" width="11.86328125" style="17" customWidth="1"/>
    <col min="7177" max="7177" width="20.59765625" style="17" customWidth="1"/>
    <col min="7178" max="7178" width="9.1328125" style="17"/>
    <col min="7179" max="7179" width="13.3984375" style="17" customWidth="1"/>
    <col min="7180" max="7421" width="9.1328125" style="17"/>
    <col min="7422" max="7422" width="3.3984375" style="17" customWidth="1"/>
    <col min="7423" max="7423" width="9.86328125" style="17" customWidth="1"/>
    <col min="7424" max="7424" width="41.265625" style="17" customWidth="1"/>
    <col min="7425" max="7425" width="9.86328125" style="17" customWidth="1"/>
    <col min="7426" max="7427" width="10.3984375" style="17" customWidth="1"/>
    <col min="7428" max="7428" width="12.265625" style="17" customWidth="1"/>
    <col min="7429" max="7430" width="9.59765625" style="17" customWidth="1"/>
    <col min="7431" max="7431" width="11.3984375" style="17" customWidth="1"/>
    <col min="7432" max="7432" width="11.86328125" style="17" customWidth="1"/>
    <col min="7433" max="7433" width="20.59765625" style="17" customWidth="1"/>
    <col min="7434" max="7434" width="9.1328125" style="17"/>
    <col min="7435" max="7435" width="13.3984375" style="17" customWidth="1"/>
    <col min="7436" max="7677" width="9.1328125" style="17"/>
    <col min="7678" max="7678" width="3.3984375" style="17" customWidth="1"/>
    <col min="7679" max="7679" width="9.86328125" style="17" customWidth="1"/>
    <col min="7680" max="7680" width="41.265625" style="17" customWidth="1"/>
    <col min="7681" max="7681" width="9.86328125" style="17" customWidth="1"/>
    <col min="7682" max="7683" width="10.3984375" style="17" customWidth="1"/>
    <col min="7684" max="7684" width="12.265625" style="17" customWidth="1"/>
    <col min="7685" max="7686" width="9.59765625" style="17" customWidth="1"/>
    <col min="7687" max="7687" width="11.3984375" style="17" customWidth="1"/>
    <col min="7688" max="7688" width="11.86328125" style="17" customWidth="1"/>
    <col min="7689" max="7689" width="20.59765625" style="17" customWidth="1"/>
    <col min="7690" max="7690" width="9.1328125" style="17"/>
    <col min="7691" max="7691" width="13.3984375" style="17" customWidth="1"/>
    <col min="7692" max="7933" width="9.1328125" style="17"/>
    <col min="7934" max="7934" width="3.3984375" style="17" customWidth="1"/>
    <col min="7935" max="7935" width="9.86328125" style="17" customWidth="1"/>
    <col min="7936" max="7936" width="41.265625" style="17" customWidth="1"/>
    <col min="7937" max="7937" width="9.86328125" style="17" customWidth="1"/>
    <col min="7938" max="7939" width="10.3984375" style="17" customWidth="1"/>
    <col min="7940" max="7940" width="12.265625" style="17" customWidth="1"/>
    <col min="7941" max="7942" width="9.59765625" style="17" customWidth="1"/>
    <col min="7943" max="7943" width="11.3984375" style="17" customWidth="1"/>
    <col min="7944" max="7944" width="11.86328125" style="17" customWidth="1"/>
    <col min="7945" max="7945" width="20.59765625" style="17" customWidth="1"/>
    <col min="7946" max="7946" width="9.1328125" style="17"/>
    <col min="7947" max="7947" width="13.3984375" style="17" customWidth="1"/>
    <col min="7948" max="8189" width="9.1328125" style="17"/>
    <col min="8190" max="8190" width="3.3984375" style="17" customWidth="1"/>
    <col min="8191" max="8191" width="9.86328125" style="17" customWidth="1"/>
    <col min="8192" max="8192" width="41.265625" style="17" customWidth="1"/>
    <col min="8193" max="8193" width="9.86328125" style="17" customWidth="1"/>
    <col min="8194" max="8195" width="10.3984375" style="17" customWidth="1"/>
    <col min="8196" max="8196" width="12.265625" style="17" customWidth="1"/>
    <col min="8197" max="8198" width="9.59765625" style="17" customWidth="1"/>
    <col min="8199" max="8199" width="11.3984375" style="17" customWidth="1"/>
    <col min="8200" max="8200" width="11.86328125" style="17" customWidth="1"/>
    <col min="8201" max="8201" width="20.59765625" style="17" customWidth="1"/>
    <col min="8202" max="8202" width="9.1328125" style="17"/>
    <col min="8203" max="8203" width="13.3984375" style="17" customWidth="1"/>
    <col min="8204" max="8445" width="9.1328125" style="17"/>
    <col min="8446" max="8446" width="3.3984375" style="17" customWidth="1"/>
    <col min="8447" max="8447" width="9.86328125" style="17" customWidth="1"/>
    <col min="8448" max="8448" width="41.265625" style="17" customWidth="1"/>
    <col min="8449" max="8449" width="9.86328125" style="17" customWidth="1"/>
    <col min="8450" max="8451" width="10.3984375" style="17" customWidth="1"/>
    <col min="8452" max="8452" width="12.265625" style="17" customWidth="1"/>
    <col min="8453" max="8454" width="9.59765625" style="17" customWidth="1"/>
    <col min="8455" max="8455" width="11.3984375" style="17" customWidth="1"/>
    <col min="8456" max="8456" width="11.86328125" style="17" customWidth="1"/>
    <col min="8457" max="8457" width="20.59765625" style="17" customWidth="1"/>
    <col min="8458" max="8458" width="9.1328125" style="17"/>
    <col min="8459" max="8459" width="13.3984375" style="17" customWidth="1"/>
    <col min="8460" max="8701" width="9.1328125" style="17"/>
    <col min="8702" max="8702" width="3.3984375" style="17" customWidth="1"/>
    <col min="8703" max="8703" width="9.86328125" style="17" customWidth="1"/>
    <col min="8704" max="8704" width="41.265625" style="17" customWidth="1"/>
    <col min="8705" max="8705" width="9.86328125" style="17" customWidth="1"/>
    <col min="8706" max="8707" width="10.3984375" style="17" customWidth="1"/>
    <col min="8708" max="8708" width="12.265625" style="17" customWidth="1"/>
    <col min="8709" max="8710" width="9.59765625" style="17" customWidth="1"/>
    <col min="8711" max="8711" width="11.3984375" style="17" customWidth="1"/>
    <col min="8712" max="8712" width="11.86328125" style="17" customWidth="1"/>
    <col min="8713" max="8713" width="20.59765625" style="17" customWidth="1"/>
    <col min="8714" max="8714" width="9.1328125" style="17"/>
    <col min="8715" max="8715" width="13.3984375" style="17" customWidth="1"/>
    <col min="8716" max="8957" width="9.1328125" style="17"/>
    <col min="8958" max="8958" width="3.3984375" style="17" customWidth="1"/>
    <col min="8959" max="8959" width="9.86328125" style="17" customWidth="1"/>
    <col min="8960" max="8960" width="41.265625" style="17" customWidth="1"/>
    <col min="8961" max="8961" width="9.86328125" style="17" customWidth="1"/>
    <col min="8962" max="8963" width="10.3984375" style="17" customWidth="1"/>
    <col min="8964" max="8964" width="12.265625" style="17" customWidth="1"/>
    <col min="8965" max="8966" width="9.59765625" style="17" customWidth="1"/>
    <col min="8967" max="8967" width="11.3984375" style="17" customWidth="1"/>
    <col min="8968" max="8968" width="11.86328125" style="17" customWidth="1"/>
    <col min="8969" max="8969" width="20.59765625" style="17" customWidth="1"/>
    <col min="8970" max="8970" width="9.1328125" style="17"/>
    <col min="8971" max="8971" width="13.3984375" style="17" customWidth="1"/>
    <col min="8972" max="9213" width="9.1328125" style="17"/>
    <col min="9214" max="9214" width="3.3984375" style="17" customWidth="1"/>
    <col min="9215" max="9215" width="9.86328125" style="17" customWidth="1"/>
    <col min="9216" max="9216" width="41.265625" style="17" customWidth="1"/>
    <col min="9217" max="9217" width="9.86328125" style="17" customWidth="1"/>
    <col min="9218" max="9219" width="10.3984375" style="17" customWidth="1"/>
    <col min="9220" max="9220" width="12.265625" style="17" customWidth="1"/>
    <col min="9221" max="9222" width="9.59765625" style="17" customWidth="1"/>
    <col min="9223" max="9223" width="11.3984375" style="17" customWidth="1"/>
    <col min="9224" max="9224" width="11.86328125" style="17" customWidth="1"/>
    <col min="9225" max="9225" width="20.59765625" style="17" customWidth="1"/>
    <col min="9226" max="9226" width="9.1328125" style="17"/>
    <col min="9227" max="9227" width="13.3984375" style="17" customWidth="1"/>
    <col min="9228" max="9469" width="9.1328125" style="17"/>
    <col min="9470" max="9470" width="3.3984375" style="17" customWidth="1"/>
    <col min="9471" max="9471" width="9.86328125" style="17" customWidth="1"/>
    <col min="9472" max="9472" width="41.265625" style="17" customWidth="1"/>
    <col min="9473" max="9473" width="9.86328125" style="17" customWidth="1"/>
    <col min="9474" max="9475" width="10.3984375" style="17" customWidth="1"/>
    <col min="9476" max="9476" width="12.265625" style="17" customWidth="1"/>
    <col min="9477" max="9478" width="9.59765625" style="17" customWidth="1"/>
    <col min="9479" max="9479" width="11.3984375" style="17" customWidth="1"/>
    <col min="9480" max="9480" width="11.86328125" style="17" customWidth="1"/>
    <col min="9481" max="9481" width="20.59765625" style="17" customWidth="1"/>
    <col min="9482" max="9482" width="9.1328125" style="17"/>
    <col min="9483" max="9483" width="13.3984375" style="17" customWidth="1"/>
    <col min="9484" max="9725" width="9.1328125" style="17"/>
    <col min="9726" max="9726" width="3.3984375" style="17" customWidth="1"/>
    <col min="9727" max="9727" width="9.86328125" style="17" customWidth="1"/>
    <col min="9728" max="9728" width="41.265625" style="17" customWidth="1"/>
    <col min="9729" max="9729" width="9.86328125" style="17" customWidth="1"/>
    <col min="9730" max="9731" width="10.3984375" style="17" customWidth="1"/>
    <col min="9732" max="9732" width="12.265625" style="17" customWidth="1"/>
    <col min="9733" max="9734" width="9.59765625" style="17" customWidth="1"/>
    <col min="9735" max="9735" width="11.3984375" style="17" customWidth="1"/>
    <col min="9736" max="9736" width="11.86328125" style="17" customWidth="1"/>
    <col min="9737" max="9737" width="20.59765625" style="17" customWidth="1"/>
    <col min="9738" max="9738" width="9.1328125" style="17"/>
    <col min="9739" max="9739" width="13.3984375" style="17" customWidth="1"/>
    <col min="9740" max="9981" width="9.1328125" style="17"/>
    <col min="9982" max="9982" width="3.3984375" style="17" customWidth="1"/>
    <col min="9983" max="9983" width="9.86328125" style="17" customWidth="1"/>
    <col min="9984" max="9984" width="41.265625" style="17" customWidth="1"/>
    <col min="9985" max="9985" width="9.86328125" style="17" customWidth="1"/>
    <col min="9986" max="9987" width="10.3984375" style="17" customWidth="1"/>
    <col min="9988" max="9988" width="12.265625" style="17" customWidth="1"/>
    <col min="9989" max="9990" width="9.59765625" style="17" customWidth="1"/>
    <col min="9991" max="9991" width="11.3984375" style="17" customWidth="1"/>
    <col min="9992" max="9992" width="11.86328125" style="17" customWidth="1"/>
    <col min="9993" max="9993" width="20.59765625" style="17" customWidth="1"/>
    <col min="9994" max="9994" width="9.1328125" style="17"/>
    <col min="9995" max="9995" width="13.3984375" style="17" customWidth="1"/>
    <col min="9996" max="10237" width="9.1328125" style="17"/>
    <col min="10238" max="10238" width="3.3984375" style="17" customWidth="1"/>
    <col min="10239" max="10239" width="9.86328125" style="17" customWidth="1"/>
    <col min="10240" max="10240" width="41.265625" style="17" customWidth="1"/>
    <col min="10241" max="10241" width="9.86328125" style="17" customWidth="1"/>
    <col min="10242" max="10243" width="10.3984375" style="17" customWidth="1"/>
    <col min="10244" max="10244" width="12.265625" style="17" customWidth="1"/>
    <col min="10245" max="10246" width="9.59765625" style="17" customWidth="1"/>
    <col min="10247" max="10247" width="11.3984375" style="17" customWidth="1"/>
    <col min="10248" max="10248" width="11.86328125" style="17" customWidth="1"/>
    <col min="10249" max="10249" width="20.59765625" style="17" customWidth="1"/>
    <col min="10250" max="10250" width="9.1328125" style="17"/>
    <col min="10251" max="10251" width="13.3984375" style="17" customWidth="1"/>
    <col min="10252" max="10493" width="9.1328125" style="17"/>
    <col min="10494" max="10494" width="3.3984375" style="17" customWidth="1"/>
    <col min="10495" max="10495" width="9.86328125" style="17" customWidth="1"/>
    <col min="10496" max="10496" width="41.265625" style="17" customWidth="1"/>
    <col min="10497" max="10497" width="9.86328125" style="17" customWidth="1"/>
    <col min="10498" max="10499" width="10.3984375" style="17" customWidth="1"/>
    <col min="10500" max="10500" width="12.265625" style="17" customWidth="1"/>
    <col min="10501" max="10502" width="9.59765625" style="17" customWidth="1"/>
    <col min="10503" max="10503" width="11.3984375" style="17" customWidth="1"/>
    <col min="10504" max="10504" width="11.86328125" style="17" customWidth="1"/>
    <col min="10505" max="10505" width="20.59765625" style="17" customWidth="1"/>
    <col min="10506" max="10506" width="9.1328125" style="17"/>
    <col min="10507" max="10507" width="13.3984375" style="17" customWidth="1"/>
    <col min="10508" max="10749" width="9.1328125" style="17"/>
    <col min="10750" max="10750" width="3.3984375" style="17" customWidth="1"/>
    <col min="10751" max="10751" width="9.86328125" style="17" customWidth="1"/>
    <col min="10752" max="10752" width="41.265625" style="17" customWidth="1"/>
    <col min="10753" max="10753" width="9.86328125" style="17" customWidth="1"/>
    <col min="10754" max="10755" width="10.3984375" style="17" customWidth="1"/>
    <col min="10756" max="10756" width="12.265625" style="17" customWidth="1"/>
    <col min="10757" max="10758" width="9.59765625" style="17" customWidth="1"/>
    <col min="10759" max="10759" width="11.3984375" style="17" customWidth="1"/>
    <col min="10760" max="10760" width="11.86328125" style="17" customWidth="1"/>
    <col min="10761" max="10761" width="20.59765625" style="17" customWidth="1"/>
    <col min="10762" max="10762" width="9.1328125" style="17"/>
    <col min="10763" max="10763" width="13.3984375" style="17" customWidth="1"/>
    <col min="10764" max="11005" width="9.1328125" style="17"/>
    <col min="11006" max="11006" width="3.3984375" style="17" customWidth="1"/>
    <col min="11007" max="11007" width="9.86328125" style="17" customWidth="1"/>
    <col min="11008" max="11008" width="41.265625" style="17" customWidth="1"/>
    <col min="11009" max="11009" width="9.86328125" style="17" customWidth="1"/>
    <col min="11010" max="11011" width="10.3984375" style="17" customWidth="1"/>
    <col min="11012" max="11012" width="12.265625" style="17" customWidth="1"/>
    <col min="11013" max="11014" width="9.59765625" style="17" customWidth="1"/>
    <col min="11015" max="11015" width="11.3984375" style="17" customWidth="1"/>
    <col min="11016" max="11016" width="11.86328125" style="17" customWidth="1"/>
    <col min="11017" max="11017" width="20.59765625" style="17" customWidth="1"/>
    <col min="11018" max="11018" width="9.1328125" style="17"/>
    <col min="11019" max="11019" width="13.3984375" style="17" customWidth="1"/>
    <col min="11020" max="11261" width="9.1328125" style="17"/>
    <col min="11262" max="11262" width="3.3984375" style="17" customWidth="1"/>
    <col min="11263" max="11263" width="9.86328125" style="17" customWidth="1"/>
    <col min="11264" max="11264" width="41.265625" style="17" customWidth="1"/>
    <col min="11265" max="11265" width="9.86328125" style="17" customWidth="1"/>
    <col min="11266" max="11267" width="10.3984375" style="17" customWidth="1"/>
    <col min="11268" max="11268" width="12.265625" style="17" customWidth="1"/>
    <col min="11269" max="11270" width="9.59765625" style="17" customWidth="1"/>
    <col min="11271" max="11271" width="11.3984375" style="17" customWidth="1"/>
    <col min="11272" max="11272" width="11.86328125" style="17" customWidth="1"/>
    <col min="11273" max="11273" width="20.59765625" style="17" customWidth="1"/>
    <col min="11274" max="11274" width="9.1328125" style="17"/>
    <col min="11275" max="11275" width="13.3984375" style="17" customWidth="1"/>
    <col min="11276" max="11517" width="9.1328125" style="17"/>
    <col min="11518" max="11518" width="3.3984375" style="17" customWidth="1"/>
    <col min="11519" max="11519" width="9.86328125" style="17" customWidth="1"/>
    <col min="11520" max="11520" width="41.265625" style="17" customWidth="1"/>
    <col min="11521" max="11521" width="9.86328125" style="17" customWidth="1"/>
    <col min="11522" max="11523" width="10.3984375" style="17" customWidth="1"/>
    <col min="11524" max="11524" width="12.265625" style="17" customWidth="1"/>
    <col min="11525" max="11526" width="9.59765625" style="17" customWidth="1"/>
    <col min="11527" max="11527" width="11.3984375" style="17" customWidth="1"/>
    <col min="11528" max="11528" width="11.86328125" style="17" customWidth="1"/>
    <col min="11529" max="11529" width="20.59765625" style="17" customWidth="1"/>
    <col min="11530" max="11530" width="9.1328125" style="17"/>
    <col min="11531" max="11531" width="13.3984375" style="17" customWidth="1"/>
    <col min="11532" max="11773" width="9.1328125" style="17"/>
    <col min="11774" max="11774" width="3.3984375" style="17" customWidth="1"/>
    <col min="11775" max="11775" width="9.86328125" style="17" customWidth="1"/>
    <col min="11776" max="11776" width="41.265625" style="17" customWidth="1"/>
    <col min="11777" max="11777" width="9.86328125" style="17" customWidth="1"/>
    <col min="11778" max="11779" width="10.3984375" style="17" customWidth="1"/>
    <col min="11780" max="11780" width="12.265625" style="17" customWidth="1"/>
    <col min="11781" max="11782" width="9.59765625" style="17" customWidth="1"/>
    <col min="11783" max="11783" width="11.3984375" style="17" customWidth="1"/>
    <col min="11784" max="11784" width="11.86328125" style="17" customWidth="1"/>
    <col min="11785" max="11785" width="20.59765625" style="17" customWidth="1"/>
    <col min="11786" max="11786" width="9.1328125" style="17"/>
    <col min="11787" max="11787" width="13.3984375" style="17" customWidth="1"/>
    <col min="11788" max="12029" width="9.1328125" style="17"/>
    <col min="12030" max="12030" width="3.3984375" style="17" customWidth="1"/>
    <col min="12031" max="12031" width="9.86328125" style="17" customWidth="1"/>
    <col min="12032" max="12032" width="41.265625" style="17" customWidth="1"/>
    <col min="12033" max="12033" width="9.86328125" style="17" customWidth="1"/>
    <col min="12034" max="12035" width="10.3984375" style="17" customWidth="1"/>
    <col min="12036" max="12036" width="12.265625" style="17" customWidth="1"/>
    <col min="12037" max="12038" width="9.59765625" style="17" customWidth="1"/>
    <col min="12039" max="12039" width="11.3984375" style="17" customWidth="1"/>
    <col min="12040" max="12040" width="11.86328125" style="17" customWidth="1"/>
    <col min="12041" max="12041" width="20.59765625" style="17" customWidth="1"/>
    <col min="12042" max="12042" width="9.1328125" style="17"/>
    <col min="12043" max="12043" width="13.3984375" style="17" customWidth="1"/>
    <col min="12044" max="12285" width="9.1328125" style="17"/>
    <col min="12286" max="12286" width="3.3984375" style="17" customWidth="1"/>
    <col min="12287" max="12287" width="9.86328125" style="17" customWidth="1"/>
    <col min="12288" max="12288" width="41.265625" style="17" customWidth="1"/>
    <col min="12289" max="12289" width="9.86328125" style="17" customWidth="1"/>
    <col min="12290" max="12291" width="10.3984375" style="17" customWidth="1"/>
    <col min="12292" max="12292" width="12.265625" style="17" customWidth="1"/>
    <col min="12293" max="12294" width="9.59765625" style="17" customWidth="1"/>
    <col min="12295" max="12295" width="11.3984375" style="17" customWidth="1"/>
    <col min="12296" max="12296" width="11.86328125" style="17" customWidth="1"/>
    <col min="12297" max="12297" width="20.59765625" style="17" customWidth="1"/>
    <col min="12298" max="12298" width="9.1328125" style="17"/>
    <col min="12299" max="12299" width="13.3984375" style="17" customWidth="1"/>
    <col min="12300" max="12541" width="9.1328125" style="17"/>
    <col min="12542" max="12542" width="3.3984375" style="17" customWidth="1"/>
    <col min="12543" max="12543" width="9.86328125" style="17" customWidth="1"/>
    <col min="12544" max="12544" width="41.265625" style="17" customWidth="1"/>
    <col min="12545" max="12545" width="9.86328125" style="17" customWidth="1"/>
    <col min="12546" max="12547" width="10.3984375" style="17" customWidth="1"/>
    <col min="12548" max="12548" width="12.265625" style="17" customWidth="1"/>
    <col min="12549" max="12550" width="9.59765625" style="17" customWidth="1"/>
    <col min="12551" max="12551" width="11.3984375" style="17" customWidth="1"/>
    <col min="12552" max="12552" width="11.86328125" style="17" customWidth="1"/>
    <col min="12553" max="12553" width="20.59765625" style="17" customWidth="1"/>
    <col min="12554" max="12554" width="9.1328125" style="17"/>
    <col min="12555" max="12555" width="13.3984375" style="17" customWidth="1"/>
    <col min="12556" max="12797" width="9.1328125" style="17"/>
    <col min="12798" max="12798" width="3.3984375" style="17" customWidth="1"/>
    <col min="12799" max="12799" width="9.86328125" style="17" customWidth="1"/>
    <col min="12800" max="12800" width="41.265625" style="17" customWidth="1"/>
    <col min="12801" max="12801" width="9.86328125" style="17" customWidth="1"/>
    <col min="12802" max="12803" width="10.3984375" style="17" customWidth="1"/>
    <col min="12804" max="12804" width="12.265625" style="17" customWidth="1"/>
    <col min="12805" max="12806" width="9.59765625" style="17" customWidth="1"/>
    <col min="12807" max="12807" width="11.3984375" style="17" customWidth="1"/>
    <col min="12808" max="12808" width="11.86328125" style="17" customWidth="1"/>
    <col min="12809" max="12809" width="20.59765625" style="17" customWidth="1"/>
    <col min="12810" max="12810" width="9.1328125" style="17"/>
    <col min="12811" max="12811" width="13.3984375" style="17" customWidth="1"/>
    <col min="12812" max="13053" width="9.1328125" style="17"/>
    <col min="13054" max="13054" width="3.3984375" style="17" customWidth="1"/>
    <col min="13055" max="13055" width="9.86328125" style="17" customWidth="1"/>
    <col min="13056" max="13056" width="41.265625" style="17" customWidth="1"/>
    <col min="13057" max="13057" width="9.86328125" style="17" customWidth="1"/>
    <col min="13058" max="13059" width="10.3984375" style="17" customWidth="1"/>
    <col min="13060" max="13060" width="12.265625" style="17" customWidth="1"/>
    <col min="13061" max="13062" width="9.59765625" style="17" customWidth="1"/>
    <col min="13063" max="13063" width="11.3984375" style="17" customWidth="1"/>
    <col min="13064" max="13064" width="11.86328125" style="17" customWidth="1"/>
    <col min="13065" max="13065" width="20.59765625" style="17" customWidth="1"/>
    <col min="13066" max="13066" width="9.1328125" style="17"/>
    <col min="13067" max="13067" width="13.3984375" style="17" customWidth="1"/>
    <col min="13068" max="13309" width="9.1328125" style="17"/>
    <col min="13310" max="13310" width="3.3984375" style="17" customWidth="1"/>
    <col min="13311" max="13311" width="9.86328125" style="17" customWidth="1"/>
    <col min="13312" max="13312" width="41.265625" style="17" customWidth="1"/>
    <col min="13313" max="13313" width="9.86328125" style="17" customWidth="1"/>
    <col min="13314" max="13315" width="10.3984375" style="17" customWidth="1"/>
    <col min="13316" max="13316" width="12.265625" style="17" customWidth="1"/>
    <col min="13317" max="13318" width="9.59765625" style="17" customWidth="1"/>
    <col min="13319" max="13319" width="11.3984375" style="17" customWidth="1"/>
    <col min="13320" max="13320" width="11.86328125" style="17" customWidth="1"/>
    <col min="13321" max="13321" width="20.59765625" style="17" customWidth="1"/>
    <col min="13322" max="13322" width="9.1328125" style="17"/>
    <col min="13323" max="13323" width="13.3984375" style="17" customWidth="1"/>
    <col min="13324" max="13565" width="9.1328125" style="17"/>
    <col min="13566" max="13566" width="3.3984375" style="17" customWidth="1"/>
    <col min="13567" max="13567" width="9.86328125" style="17" customWidth="1"/>
    <col min="13568" max="13568" width="41.265625" style="17" customWidth="1"/>
    <col min="13569" max="13569" width="9.86328125" style="17" customWidth="1"/>
    <col min="13570" max="13571" width="10.3984375" style="17" customWidth="1"/>
    <col min="13572" max="13572" width="12.265625" style="17" customWidth="1"/>
    <col min="13573" max="13574" width="9.59765625" style="17" customWidth="1"/>
    <col min="13575" max="13575" width="11.3984375" style="17" customWidth="1"/>
    <col min="13576" max="13576" width="11.86328125" style="17" customWidth="1"/>
    <col min="13577" max="13577" width="20.59765625" style="17" customWidth="1"/>
    <col min="13578" max="13578" width="9.1328125" style="17"/>
    <col min="13579" max="13579" width="13.3984375" style="17" customWidth="1"/>
    <col min="13580" max="13821" width="9.1328125" style="17"/>
    <col min="13822" max="13822" width="3.3984375" style="17" customWidth="1"/>
    <col min="13823" max="13823" width="9.86328125" style="17" customWidth="1"/>
    <col min="13824" max="13824" width="41.265625" style="17" customWidth="1"/>
    <col min="13825" max="13825" width="9.86328125" style="17" customWidth="1"/>
    <col min="13826" max="13827" width="10.3984375" style="17" customWidth="1"/>
    <col min="13828" max="13828" width="12.265625" style="17" customWidth="1"/>
    <col min="13829" max="13830" width="9.59765625" style="17" customWidth="1"/>
    <col min="13831" max="13831" width="11.3984375" style="17" customWidth="1"/>
    <col min="13832" max="13832" width="11.86328125" style="17" customWidth="1"/>
    <col min="13833" max="13833" width="20.59765625" style="17" customWidth="1"/>
    <col min="13834" max="13834" width="9.1328125" style="17"/>
    <col min="13835" max="13835" width="13.3984375" style="17" customWidth="1"/>
    <col min="13836" max="14077" width="9.1328125" style="17"/>
    <col min="14078" max="14078" width="3.3984375" style="17" customWidth="1"/>
    <col min="14079" max="14079" width="9.86328125" style="17" customWidth="1"/>
    <col min="14080" max="14080" width="41.265625" style="17" customWidth="1"/>
    <col min="14081" max="14081" width="9.86328125" style="17" customWidth="1"/>
    <col min="14082" max="14083" width="10.3984375" style="17" customWidth="1"/>
    <col min="14084" max="14084" width="12.265625" style="17" customWidth="1"/>
    <col min="14085" max="14086" width="9.59765625" style="17" customWidth="1"/>
    <col min="14087" max="14087" width="11.3984375" style="17" customWidth="1"/>
    <col min="14088" max="14088" width="11.86328125" style="17" customWidth="1"/>
    <col min="14089" max="14089" width="20.59765625" style="17" customWidth="1"/>
    <col min="14090" max="14090" width="9.1328125" style="17"/>
    <col min="14091" max="14091" width="13.3984375" style="17" customWidth="1"/>
    <col min="14092" max="14333" width="9.1328125" style="17"/>
    <col min="14334" max="14334" width="3.3984375" style="17" customWidth="1"/>
    <col min="14335" max="14335" width="9.86328125" style="17" customWidth="1"/>
    <col min="14336" max="14336" width="41.265625" style="17" customWidth="1"/>
    <col min="14337" max="14337" width="9.86328125" style="17" customWidth="1"/>
    <col min="14338" max="14339" width="10.3984375" style="17" customWidth="1"/>
    <col min="14340" max="14340" width="12.265625" style="17" customWidth="1"/>
    <col min="14341" max="14342" width="9.59765625" style="17" customWidth="1"/>
    <col min="14343" max="14343" width="11.3984375" style="17" customWidth="1"/>
    <col min="14344" max="14344" width="11.86328125" style="17" customWidth="1"/>
    <col min="14345" max="14345" width="20.59765625" style="17" customWidth="1"/>
    <col min="14346" max="14346" width="9.1328125" style="17"/>
    <col min="14347" max="14347" width="13.3984375" style="17" customWidth="1"/>
    <col min="14348" max="14589" width="9.1328125" style="17"/>
    <col min="14590" max="14590" width="3.3984375" style="17" customWidth="1"/>
    <col min="14591" max="14591" width="9.86328125" style="17" customWidth="1"/>
    <col min="14592" max="14592" width="41.265625" style="17" customWidth="1"/>
    <col min="14593" max="14593" width="9.86328125" style="17" customWidth="1"/>
    <col min="14594" max="14595" width="10.3984375" style="17" customWidth="1"/>
    <col min="14596" max="14596" width="12.265625" style="17" customWidth="1"/>
    <col min="14597" max="14598" width="9.59765625" style="17" customWidth="1"/>
    <col min="14599" max="14599" width="11.3984375" style="17" customWidth="1"/>
    <col min="14600" max="14600" width="11.86328125" style="17" customWidth="1"/>
    <col min="14601" max="14601" width="20.59765625" style="17" customWidth="1"/>
    <col min="14602" max="14602" width="9.1328125" style="17"/>
    <col min="14603" max="14603" width="13.3984375" style="17" customWidth="1"/>
    <col min="14604" max="14845" width="9.1328125" style="17"/>
    <col min="14846" max="14846" width="3.3984375" style="17" customWidth="1"/>
    <col min="14847" max="14847" width="9.86328125" style="17" customWidth="1"/>
    <col min="14848" max="14848" width="41.265625" style="17" customWidth="1"/>
    <col min="14849" max="14849" width="9.86328125" style="17" customWidth="1"/>
    <col min="14850" max="14851" width="10.3984375" style="17" customWidth="1"/>
    <col min="14852" max="14852" width="12.265625" style="17" customWidth="1"/>
    <col min="14853" max="14854" width="9.59765625" style="17" customWidth="1"/>
    <col min="14855" max="14855" width="11.3984375" style="17" customWidth="1"/>
    <col min="14856" max="14856" width="11.86328125" style="17" customWidth="1"/>
    <col min="14857" max="14857" width="20.59765625" style="17" customWidth="1"/>
    <col min="14858" max="14858" width="9.1328125" style="17"/>
    <col min="14859" max="14859" width="13.3984375" style="17" customWidth="1"/>
    <col min="14860" max="15101" width="9.1328125" style="17"/>
    <col min="15102" max="15102" width="3.3984375" style="17" customWidth="1"/>
    <col min="15103" max="15103" width="9.86328125" style="17" customWidth="1"/>
    <col min="15104" max="15104" width="41.265625" style="17" customWidth="1"/>
    <col min="15105" max="15105" width="9.86328125" style="17" customWidth="1"/>
    <col min="15106" max="15107" width="10.3984375" style="17" customWidth="1"/>
    <col min="15108" max="15108" width="12.265625" style="17" customWidth="1"/>
    <col min="15109" max="15110" width="9.59765625" style="17" customWidth="1"/>
    <col min="15111" max="15111" width="11.3984375" style="17" customWidth="1"/>
    <col min="15112" max="15112" width="11.86328125" style="17" customWidth="1"/>
    <col min="15113" max="15113" width="20.59765625" style="17" customWidth="1"/>
    <col min="15114" max="15114" width="9.1328125" style="17"/>
    <col min="15115" max="15115" width="13.3984375" style="17" customWidth="1"/>
    <col min="15116" max="15357" width="9.1328125" style="17"/>
    <col min="15358" max="15358" width="3.3984375" style="17" customWidth="1"/>
    <col min="15359" max="15359" width="9.86328125" style="17" customWidth="1"/>
    <col min="15360" max="15360" width="41.265625" style="17" customWidth="1"/>
    <col min="15361" max="15361" width="9.86328125" style="17" customWidth="1"/>
    <col min="15362" max="15363" width="10.3984375" style="17" customWidth="1"/>
    <col min="15364" max="15364" width="12.265625" style="17" customWidth="1"/>
    <col min="15365" max="15366" width="9.59765625" style="17" customWidth="1"/>
    <col min="15367" max="15367" width="11.3984375" style="17" customWidth="1"/>
    <col min="15368" max="15368" width="11.86328125" style="17" customWidth="1"/>
    <col min="15369" max="15369" width="20.59765625" style="17" customWidth="1"/>
    <col min="15370" max="15370" width="9.1328125" style="17"/>
    <col min="15371" max="15371" width="13.3984375" style="17" customWidth="1"/>
    <col min="15372" max="15613" width="9.1328125" style="17"/>
    <col min="15614" max="15614" width="3.3984375" style="17" customWidth="1"/>
    <col min="15615" max="15615" width="9.86328125" style="17" customWidth="1"/>
    <col min="15616" max="15616" width="41.265625" style="17" customWidth="1"/>
    <col min="15617" max="15617" width="9.86328125" style="17" customWidth="1"/>
    <col min="15618" max="15619" width="10.3984375" style="17" customWidth="1"/>
    <col min="15620" max="15620" width="12.265625" style="17" customWidth="1"/>
    <col min="15621" max="15622" width="9.59765625" style="17" customWidth="1"/>
    <col min="15623" max="15623" width="11.3984375" style="17" customWidth="1"/>
    <col min="15624" max="15624" width="11.86328125" style="17" customWidth="1"/>
    <col min="15625" max="15625" width="20.59765625" style="17" customWidth="1"/>
    <col min="15626" max="15626" width="9.1328125" style="17"/>
    <col min="15627" max="15627" width="13.3984375" style="17" customWidth="1"/>
    <col min="15628" max="15869" width="9.1328125" style="17"/>
    <col min="15870" max="15870" width="3.3984375" style="17" customWidth="1"/>
    <col min="15871" max="15871" width="9.86328125" style="17" customWidth="1"/>
    <col min="15872" max="15872" width="41.265625" style="17" customWidth="1"/>
    <col min="15873" max="15873" width="9.86328125" style="17" customWidth="1"/>
    <col min="15874" max="15875" width="10.3984375" style="17" customWidth="1"/>
    <col min="15876" max="15876" width="12.265625" style="17" customWidth="1"/>
    <col min="15877" max="15878" width="9.59765625" style="17" customWidth="1"/>
    <col min="15879" max="15879" width="11.3984375" style="17" customWidth="1"/>
    <col min="15880" max="15880" width="11.86328125" style="17" customWidth="1"/>
    <col min="15881" max="15881" width="20.59765625" style="17" customWidth="1"/>
    <col min="15882" max="15882" width="9.1328125" style="17"/>
    <col min="15883" max="15883" width="13.3984375" style="17" customWidth="1"/>
    <col min="15884" max="16125" width="9.1328125" style="17"/>
    <col min="16126" max="16126" width="3.3984375" style="17" customWidth="1"/>
    <col min="16127" max="16127" width="9.86328125" style="17" customWidth="1"/>
    <col min="16128" max="16128" width="41.265625" style="17" customWidth="1"/>
    <col min="16129" max="16129" width="9.86328125" style="17" customWidth="1"/>
    <col min="16130" max="16131" width="10.3984375" style="17" customWidth="1"/>
    <col min="16132" max="16132" width="12.265625" style="17" customWidth="1"/>
    <col min="16133" max="16134" width="9.59765625" style="17" customWidth="1"/>
    <col min="16135" max="16135" width="11.3984375" style="17" customWidth="1"/>
    <col min="16136" max="16136" width="11.86328125" style="17" customWidth="1"/>
    <col min="16137" max="16137" width="20.59765625" style="17" customWidth="1"/>
    <col min="16138" max="16138" width="9.1328125" style="17"/>
    <col min="16139" max="16139" width="13.3984375" style="17" customWidth="1"/>
    <col min="16140" max="16384" width="9.1328125" style="17"/>
  </cols>
  <sheetData>
    <row r="1" spans="1:19" s="4" customFormat="1" ht="13.9">
      <c r="A1" s="1"/>
      <c r="B1" s="2"/>
      <c r="C1" s="2"/>
      <c r="D1" s="2"/>
      <c r="E1" s="2"/>
      <c r="F1" s="2"/>
      <c r="G1" s="359"/>
      <c r="H1" s="359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6" customFormat="1" ht="18.75" customHeight="1">
      <c r="A2" s="360" t="s">
        <v>0</v>
      </c>
      <c r="B2" s="360"/>
      <c r="C2" s="361"/>
      <c r="D2" s="361"/>
      <c r="E2" s="361"/>
      <c r="F2" s="361"/>
      <c r="G2" s="361"/>
      <c r="H2" s="361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4" customFormat="1" ht="13.9">
      <c r="A3" s="363" t="s">
        <v>1</v>
      </c>
      <c r="B3" s="363"/>
      <c r="C3" s="363"/>
      <c r="D3" s="363"/>
      <c r="E3" s="363"/>
      <c r="F3" s="363"/>
      <c r="G3" s="363"/>
      <c r="H3" s="36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4" customFormat="1" ht="13.9">
      <c r="A4" s="3"/>
      <c r="B4" s="7"/>
      <c r="C4" s="7"/>
      <c r="D4" s="180"/>
      <c r="E4" s="180"/>
      <c r="F4" s="180"/>
      <c r="G4" s="180"/>
      <c r="H4" s="180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13.9">
      <c r="A5" s="360" t="s">
        <v>2</v>
      </c>
      <c r="B5" s="360"/>
      <c r="C5" s="362" t="s">
        <v>3</v>
      </c>
      <c r="D5" s="362"/>
      <c r="E5" s="362"/>
      <c r="F5" s="362"/>
      <c r="G5" s="181"/>
      <c r="H5" s="181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4" customFormat="1" ht="11.25" customHeight="1">
      <c r="A6" s="3"/>
      <c r="B6" s="7"/>
      <c r="C6" s="7"/>
      <c r="D6" s="180"/>
      <c r="E6" s="180"/>
      <c r="F6" s="180"/>
      <c r="G6" s="180"/>
      <c r="H6" s="180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3.9">
      <c r="A7" s="3"/>
      <c r="B7" s="7"/>
      <c r="C7" s="7"/>
      <c r="D7" s="180"/>
      <c r="E7" s="8"/>
      <c r="F7" s="8"/>
      <c r="G7" s="180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4" customFormat="1" ht="13.9">
      <c r="A8" s="3"/>
      <c r="B8" s="7"/>
      <c r="C8" s="346" t="s">
        <v>169</v>
      </c>
      <c r="D8" s="346"/>
      <c r="E8" s="346"/>
      <c r="F8" s="347">
        <f>H110</f>
        <v>119665.16</v>
      </c>
      <c r="G8" s="347"/>
      <c r="H8" s="7" t="s">
        <v>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9"/>
      <c r="B9" s="10"/>
      <c r="C9" s="10"/>
      <c r="D9" s="11"/>
      <c r="E9" s="12"/>
      <c r="F9" s="13"/>
      <c r="G9" s="14"/>
      <c r="H9" s="11"/>
    </row>
    <row r="10" spans="1:19" s="19" customFormat="1" ht="13.5">
      <c r="A10" s="348" t="s">
        <v>5</v>
      </c>
      <c r="B10" s="348"/>
      <c r="C10" s="348"/>
      <c r="D10" s="348"/>
      <c r="E10" s="348"/>
      <c r="F10" s="348"/>
      <c r="G10" s="348"/>
      <c r="H10" s="34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>
      <c r="A11" s="16"/>
      <c r="B11" s="10"/>
      <c r="C11" s="10"/>
      <c r="D11" s="11"/>
      <c r="E11" s="11"/>
      <c r="F11" s="11"/>
      <c r="G11" s="11"/>
      <c r="H11" s="20"/>
    </row>
    <row r="12" spans="1:19" s="21" customFormat="1" ht="37.5" customHeight="1">
      <c r="A12" s="349" t="s">
        <v>249</v>
      </c>
      <c r="B12" s="349"/>
      <c r="C12" s="349"/>
      <c r="D12" s="349"/>
      <c r="E12" s="349"/>
      <c r="F12" s="349"/>
      <c r="G12" s="349"/>
      <c r="H12" s="349"/>
    </row>
    <row r="13" spans="1:19" ht="13.5" thickBot="1">
      <c r="C13" s="23"/>
      <c r="D13" s="24"/>
      <c r="E13" s="24"/>
      <c r="F13" s="24"/>
      <c r="G13" s="24"/>
      <c r="H13" s="11"/>
    </row>
    <row r="14" spans="1:19" ht="30.75" customHeight="1" thickBot="1">
      <c r="A14" s="350" t="s">
        <v>6</v>
      </c>
      <c r="B14" s="353" t="s">
        <v>7</v>
      </c>
      <c r="C14" s="353" t="s">
        <v>8</v>
      </c>
      <c r="D14" s="356" t="s">
        <v>118</v>
      </c>
      <c r="E14" s="357"/>
      <c r="F14" s="357"/>
      <c r="G14" s="358"/>
      <c r="H14" s="367" t="s">
        <v>119</v>
      </c>
    </row>
    <row r="15" spans="1:19" ht="12.75" customHeight="1">
      <c r="A15" s="351"/>
      <c r="B15" s="354"/>
      <c r="C15" s="354"/>
      <c r="D15" s="367" t="s">
        <v>120</v>
      </c>
      <c r="E15" s="367" t="s">
        <v>121</v>
      </c>
      <c r="F15" s="367" t="s">
        <v>122</v>
      </c>
      <c r="G15" s="367" t="s">
        <v>123</v>
      </c>
      <c r="H15" s="368"/>
    </row>
    <row r="16" spans="1:19" ht="12.75" customHeight="1">
      <c r="A16" s="351"/>
      <c r="B16" s="354"/>
      <c r="C16" s="354"/>
      <c r="D16" s="368"/>
      <c r="E16" s="368"/>
      <c r="F16" s="368"/>
      <c r="G16" s="368"/>
      <c r="H16" s="368"/>
    </row>
    <row r="17" spans="1:19" ht="13.5" thickBot="1">
      <c r="A17" s="352"/>
      <c r="B17" s="355"/>
      <c r="C17" s="355"/>
      <c r="D17" s="369"/>
      <c r="E17" s="369"/>
      <c r="F17" s="369"/>
      <c r="G17" s="369"/>
      <c r="H17" s="369"/>
    </row>
    <row r="18" spans="1:19" s="26" customFormat="1" ht="13.5" customHeight="1" thickBot="1">
      <c r="A18" s="42">
        <v>1</v>
      </c>
      <c r="B18" s="43">
        <v>2</v>
      </c>
      <c r="C18" s="43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1" customHeight="1" thickBot="1">
      <c r="A19" s="45"/>
      <c r="B19" s="46"/>
      <c r="C19" s="47" t="s">
        <v>9</v>
      </c>
      <c r="D19" s="47"/>
      <c r="E19" s="47"/>
      <c r="F19" s="47"/>
      <c r="G19" s="47"/>
      <c r="H19" s="48"/>
    </row>
    <row r="20" spans="1:19" ht="32.25" hidden="1" customHeight="1">
      <c r="A20" s="160"/>
      <c r="B20" s="161"/>
      <c r="C20" s="162" t="s">
        <v>10</v>
      </c>
      <c r="D20" s="161"/>
      <c r="E20" s="161"/>
      <c r="F20" s="161"/>
      <c r="G20" s="161"/>
      <c r="H20" s="163"/>
    </row>
    <row r="21" spans="1:19" ht="42" hidden="1" customHeight="1">
      <c r="A21" s="50" t="s">
        <v>149</v>
      </c>
      <c r="B21" s="51" t="s">
        <v>137</v>
      </c>
      <c r="C21" s="52" t="s">
        <v>170</v>
      </c>
      <c r="D21" s="51"/>
      <c r="E21" s="53"/>
      <c r="F21" s="164"/>
      <c r="G21" s="53"/>
      <c r="H21" s="54">
        <f>SUM(D21:G21)</f>
        <v>0</v>
      </c>
    </row>
    <row r="22" spans="1:19" ht="42" hidden="1" customHeight="1">
      <c r="A22" s="50" t="s">
        <v>150</v>
      </c>
      <c r="B22" s="51" t="s">
        <v>140</v>
      </c>
      <c r="C22" s="52" t="s">
        <v>142</v>
      </c>
      <c r="D22" s="51"/>
      <c r="E22" s="53"/>
      <c r="F22" s="164"/>
      <c r="G22" s="53"/>
      <c r="H22" s="54">
        <f>SUM(D22:G22)</f>
        <v>0</v>
      </c>
    </row>
    <row r="23" spans="1:19" ht="42" hidden="1" customHeight="1">
      <c r="A23" s="50" t="s">
        <v>151</v>
      </c>
      <c r="B23" s="51" t="s">
        <v>141</v>
      </c>
      <c r="C23" s="52" t="s">
        <v>139</v>
      </c>
      <c r="D23" s="51"/>
      <c r="E23" s="53"/>
      <c r="F23" s="164"/>
      <c r="G23" s="53"/>
      <c r="H23" s="54">
        <f>SUM(D23:G23)</f>
        <v>0</v>
      </c>
    </row>
    <row r="24" spans="1:19" ht="26.25" hidden="1" customHeight="1">
      <c r="A24" s="155"/>
      <c r="B24" s="156"/>
      <c r="C24" s="157" t="s">
        <v>14</v>
      </c>
      <c r="D24" s="157"/>
      <c r="E24" s="158"/>
      <c r="F24" s="157"/>
      <c r="G24" s="159"/>
      <c r="H24" s="54"/>
    </row>
    <row r="25" spans="1:19" ht="33" hidden="1" customHeight="1">
      <c r="A25" s="50" t="s">
        <v>245</v>
      </c>
      <c r="B25" s="51" t="s">
        <v>138</v>
      </c>
      <c r="C25" s="52" t="s">
        <v>26</v>
      </c>
      <c r="D25" s="53"/>
      <c r="E25" s="53"/>
      <c r="F25" s="164"/>
      <c r="G25" s="54"/>
      <c r="H25" s="54">
        <f t="shared" ref="H25:H43" si="0">SUM(D25:G25)</f>
        <v>0</v>
      </c>
    </row>
    <row r="26" spans="1:19" ht="33" hidden="1" customHeight="1">
      <c r="A26" s="50" t="s">
        <v>152</v>
      </c>
      <c r="B26" s="51" t="s">
        <v>28</v>
      </c>
      <c r="C26" s="52" t="s">
        <v>29</v>
      </c>
      <c r="D26" s="53"/>
      <c r="E26" s="53"/>
      <c r="F26" s="164"/>
      <c r="G26" s="54"/>
      <c r="H26" s="54">
        <f t="shared" si="0"/>
        <v>0</v>
      </c>
    </row>
    <row r="27" spans="1:19" ht="47.25" hidden="1" customHeight="1">
      <c r="A27" s="50" t="s">
        <v>153</v>
      </c>
      <c r="B27" s="51" t="s">
        <v>228</v>
      </c>
      <c r="C27" s="52" t="s">
        <v>168</v>
      </c>
      <c r="D27" s="53"/>
      <c r="E27" s="53"/>
      <c r="F27" s="164"/>
      <c r="G27" s="54"/>
      <c r="H27" s="54">
        <f>SUM(D27:G27)</f>
        <v>0</v>
      </c>
    </row>
    <row r="28" spans="1:19" ht="33" hidden="1" customHeight="1">
      <c r="A28" s="50" t="s">
        <v>11</v>
      </c>
      <c r="B28" s="51" t="s">
        <v>237</v>
      </c>
      <c r="C28" s="52" t="s">
        <v>30</v>
      </c>
      <c r="D28" s="53"/>
      <c r="E28" s="53"/>
      <c r="F28" s="164"/>
      <c r="G28" s="54"/>
      <c r="H28" s="54">
        <f t="shared" si="0"/>
        <v>0</v>
      </c>
    </row>
    <row r="29" spans="1:19" ht="33" hidden="1" customHeight="1">
      <c r="A29" s="50" t="s">
        <v>12</v>
      </c>
      <c r="B29" s="51" t="s">
        <v>238</v>
      </c>
      <c r="C29" s="52" t="s">
        <v>31</v>
      </c>
      <c r="D29" s="53"/>
      <c r="E29" s="53"/>
      <c r="F29" s="164"/>
      <c r="G29" s="54"/>
      <c r="H29" s="54">
        <f t="shared" si="0"/>
        <v>0</v>
      </c>
    </row>
    <row r="30" spans="1:19" ht="51.75" hidden="1" customHeight="1">
      <c r="A30" s="174" t="s">
        <v>13</v>
      </c>
      <c r="B30" s="51" t="s">
        <v>239</v>
      </c>
      <c r="C30" s="52" t="s">
        <v>32</v>
      </c>
      <c r="D30" s="53"/>
      <c r="E30" s="53"/>
      <c r="F30" s="164"/>
      <c r="G30" s="54"/>
      <c r="H30" s="54">
        <f t="shared" si="0"/>
        <v>0</v>
      </c>
    </row>
    <row r="31" spans="1:19" ht="42" hidden="1" customHeight="1">
      <c r="A31" s="174" t="s">
        <v>154</v>
      </c>
      <c r="B31" s="51" t="s">
        <v>33</v>
      </c>
      <c r="C31" s="58" t="s">
        <v>34</v>
      </c>
      <c r="D31" s="51"/>
      <c r="E31" s="53"/>
      <c r="F31" s="51"/>
      <c r="G31" s="53"/>
      <c r="H31" s="54">
        <f t="shared" si="0"/>
        <v>0</v>
      </c>
      <c r="R31" s="27"/>
    </row>
    <row r="32" spans="1:19" ht="33" hidden="1" customHeight="1">
      <c r="A32" s="174" t="s">
        <v>155</v>
      </c>
      <c r="B32" s="57" t="s">
        <v>35</v>
      </c>
      <c r="C32" s="58" t="s">
        <v>36</v>
      </c>
      <c r="D32" s="54"/>
      <c r="E32" s="54"/>
      <c r="F32" s="54"/>
      <c r="G32" s="54"/>
      <c r="H32" s="54">
        <f t="shared" si="0"/>
        <v>0</v>
      </c>
      <c r="I32" s="28"/>
      <c r="K32" s="27"/>
      <c r="L32" s="27"/>
      <c r="M32" s="27"/>
      <c r="N32" s="27"/>
      <c r="O32" s="27"/>
      <c r="P32" s="27"/>
      <c r="Q32" s="27"/>
      <c r="R32" s="27"/>
    </row>
    <row r="33" spans="1:18" ht="33" hidden="1" customHeight="1">
      <c r="A33" s="55" t="s">
        <v>156</v>
      </c>
      <c r="B33" s="57" t="s">
        <v>37</v>
      </c>
      <c r="C33" s="59" t="s">
        <v>38</v>
      </c>
      <c r="D33" s="54"/>
      <c r="E33" s="54"/>
      <c r="F33" s="54"/>
      <c r="G33" s="53"/>
      <c r="H33" s="54">
        <f t="shared" si="0"/>
        <v>0</v>
      </c>
      <c r="I33" s="28"/>
      <c r="K33" s="27"/>
      <c r="L33" s="27"/>
      <c r="M33" s="27"/>
      <c r="N33" s="27"/>
      <c r="O33" s="27"/>
      <c r="P33" s="27"/>
      <c r="Q33" s="27"/>
      <c r="R33" s="27"/>
    </row>
    <row r="34" spans="1:18" ht="33" hidden="1" customHeight="1">
      <c r="A34" s="55" t="s">
        <v>157</v>
      </c>
      <c r="B34" s="57" t="s">
        <v>39</v>
      </c>
      <c r="C34" s="59" t="s">
        <v>40</v>
      </c>
      <c r="D34" s="51"/>
      <c r="E34" s="53"/>
      <c r="F34" s="51"/>
      <c r="G34" s="53"/>
      <c r="H34" s="54">
        <f t="shared" si="0"/>
        <v>0</v>
      </c>
      <c r="I34" s="28"/>
      <c r="K34" s="27"/>
      <c r="L34" s="27"/>
      <c r="M34" s="27"/>
      <c r="N34" s="27"/>
      <c r="O34" s="27"/>
      <c r="P34" s="27"/>
      <c r="Q34" s="27"/>
      <c r="R34" s="27"/>
    </row>
    <row r="35" spans="1:18" ht="33" hidden="1" customHeight="1">
      <c r="A35" s="55" t="s">
        <v>18</v>
      </c>
      <c r="B35" s="57" t="s">
        <v>41</v>
      </c>
      <c r="C35" s="59" t="s">
        <v>42</v>
      </c>
      <c r="D35" s="54"/>
      <c r="E35" s="54"/>
      <c r="F35" s="54"/>
      <c r="G35" s="54"/>
      <c r="H35" s="54">
        <f t="shared" si="0"/>
        <v>0</v>
      </c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33" hidden="1" customHeight="1">
      <c r="A36" s="55" t="s">
        <v>158</v>
      </c>
      <c r="B36" s="57" t="s">
        <v>43</v>
      </c>
      <c r="C36" s="59" t="s">
        <v>144</v>
      </c>
      <c r="D36" s="54"/>
      <c r="E36" s="54"/>
      <c r="F36" s="54"/>
      <c r="G36" s="54"/>
      <c r="H36" s="54">
        <f t="shared" si="0"/>
        <v>0</v>
      </c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33" hidden="1" customHeight="1">
      <c r="A37" s="55" t="s">
        <v>159</v>
      </c>
      <c r="B37" s="57" t="s">
        <v>44</v>
      </c>
      <c r="C37" s="59" t="s">
        <v>146</v>
      </c>
      <c r="D37" s="54"/>
      <c r="E37" s="54"/>
      <c r="F37" s="54"/>
      <c r="G37" s="54"/>
      <c r="H37" s="54">
        <f t="shared" si="0"/>
        <v>0</v>
      </c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33" hidden="1" customHeight="1">
      <c r="A38" s="55" t="s">
        <v>160</v>
      </c>
      <c r="B38" s="57" t="s">
        <v>45</v>
      </c>
      <c r="C38" s="58" t="s">
        <v>46</v>
      </c>
      <c r="D38" s="54"/>
      <c r="E38" s="54"/>
      <c r="F38" s="54"/>
      <c r="G38" s="54"/>
      <c r="H38" s="54">
        <f t="shared" si="0"/>
        <v>0</v>
      </c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33" hidden="1" customHeight="1">
      <c r="A39" s="55" t="s">
        <v>161</v>
      </c>
      <c r="B39" s="57" t="s">
        <v>47</v>
      </c>
      <c r="C39" s="59" t="s">
        <v>48</v>
      </c>
      <c r="D39" s="54"/>
      <c r="E39" s="54"/>
      <c r="F39" s="54"/>
      <c r="G39" s="54"/>
      <c r="H39" s="54">
        <f t="shared" si="0"/>
        <v>0</v>
      </c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33" hidden="1" customHeight="1">
      <c r="A40" s="55" t="s">
        <v>162</v>
      </c>
      <c r="B40" s="57" t="s">
        <v>49</v>
      </c>
      <c r="C40" s="59" t="s">
        <v>50</v>
      </c>
      <c r="D40" s="54"/>
      <c r="E40" s="54"/>
      <c r="F40" s="54"/>
      <c r="G40" s="54"/>
      <c r="H40" s="54">
        <f t="shared" si="0"/>
        <v>0</v>
      </c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33" hidden="1" customHeight="1">
      <c r="A41" s="55" t="s">
        <v>163</v>
      </c>
      <c r="B41" s="57" t="s">
        <v>51</v>
      </c>
      <c r="C41" s="59" t="s">
        <v>52</v>
      </c>
      <c r="D41" s="54"/>
      <c r="E41" s="54"/>
      <c r="F41" s="54"/>
      <c r="G41" s="53"/>
      <c r="H41" s="54">
        <f t="shared" si="0"/>
        <v>0</v>
      </c>
      <c r="I41" s="29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4.75" hidden="1" customHeight="1">
      <c r="A42" s="55" t="s">
        <v>25</v>
      </c>
      <c r="B42" s="57" t="s">
        <v>53</v>
      </c>
      <c r="C42" s="59" t="s">
        <v>54</v>
      </c>
      <c r="D42" s="54"/>
      <c r="E42" s="54"/>
      <c r="F42" s="54"/>
      <c r="G42" s="53"/>
      <c r="H42" s="54">
        <f t="shared" si="0"/>
        <v>0</v>
      </c>
    </row>
    <row r="43" spans="1:18" ht="24.75" hidden="1" customHeight="1">
      <c r="A43" s="55" t="s">
        <v>27</v>
      </c>
      <c r="B43" s="57" t="s">
        <v>55</v>
      </c>
      <c r="C43" s="59" t="s">
        <v>56</v>
      </c>
      <c r="D43" s="54"/>
      <c r="E43" s="54"/>
      <c r="F43" s="54"/>
      <c r="G43" s="53"/>
      <c r="H43" s="54">
        <f t="shared" si="0"/>
        <v>0</v>
      </c>
    </row>
    <row r="44" spans="1:18" ht="2.25" hidden="1" customHeight="1">
      <c r="A44" s="55"/>
      <c r="B44" s="51"/>
      <c r="C44" s="52"/>
      <c r="D44" s="51"/>
      <c r="E44" s="53"/>
      <c r="F44" s="51"/>
      <c r="G44" s="54">
        <f>F44+E44+D44</f>
        <v>0</v>
      </c>
      <c r="H44" s="56"/>
    </row>
    <row r="45" spans="1:18" ht="6.75" hidden="1" customHeight="1">
      <c r="A45" s="55"/>
      <c r="B45" s="51"/>
      <c r="C45" s="52"/>
      <c r="D45" s="51"/>
      <c r="E45" s="53"/>
      <c r="F45" s="51"/>
      <c r="G45" s="54">
        <f>F45+E45+D45</f>
        <v>0</v>
      </c>
      <c r="H45" s="56"/>
    </row>
    <row r="46" spans="1:18" ht="41.25" customHeight="1">
      <c r="A46" s="313" t="s">
        <v>149</v>
      </c>
      <c r="B46" s="296" t="s">
        <v>35</v>
      </c>
      <c r="C46" s="311" t="s">
        <v>383</v>
      </c>
      <c r="D46" s="298">
        <v>0.15</v>
      </c>
      <c r="E46" s="298"/>
      <c r="F46" s="298"/>
      <c r="G46" s="298">
        <v>2.2599999999999998</v>
      </c>
      <c r="H46" s="298">
        <f>SUM(D46:G46)</f>
        <v>2.4099999999999997</v>
      </c>
    </row>
    <row r="47" spans="1:18" ht="21.75" customHeight="1" thickBot="1">
      <c r="A47" s="312"/>
      <c r="B47" s="308"/>
      <c r="C47" s="314" t="s">
        <v>57</v>
      </c>
      <c r="D47" s="315">
        <f>SUM(D20:D46)</f>
        <v>0.15</v>
      </c>
      <c r="E47" s="315">
        <f>SUM(E20:E46)</f>
        <v>0</v>
      </c>
      <c r="F47" s="315">
        <f>SUM(F20:F46)</f>
        <v>0</v>
      </c>
      <c r="G47" s="315">
        <f>SUM(G20:G46)</f>
        <v>2.2599999999999998</v>
      </c>
      <c r="H47" s="315">
        <f>SUM(H20:H46)</f>
        <v>2.4099999999999997</v>
      </c>
    </row>
    <row r="48" spans="1:18" ht="20.25" customHeight="1" thickBot="1">
      <c r="A48" s="45"/>
      <c r="B48" s="64"/>
      <c r="C48" s="47" t="s">
        <v>58</v>
      </c>
      <c r="D48" s="65"/>
      <c r="E48" s="65"/>
      <c r="F48" s="65"/>
      <c r="G48" s="65"/>
      <c r="H48" s="65"/>
      <c r="I48" s="30"/>
    </row>
    <row r="49" spans="1:9" ht="49.5" customHeight="1" thickBot="1">
      <c r="A49" s="66">
        <v>23</v>
      </c>
      <c r="B49" s="67" t="s">
        <v>59</v>
      </c>
      <c r="C49" s="68" t="s">
        <v>249</v>
      </c>
      <c r="D49" s="49"/>
      <c r="E49" s="49"/>
      <c r="F49" s="49"/>
      <c r="G49" s="49"/>
      <c r="H49" s="49">
        <f>SUM(D49:G49)</f>
        <v>0</v>
      </c>
    </row>
    <row r="50" spans="1:9" ht="17.25" customHeight="1" thickBot="1">
      <c r="A50" s="45"/>
      <c r="B50" s="69"/>
      <c r="C50" s="70" t="s">
        <v>60</v>
      </c>
      <c r="D50" s="71">
        <f>SUM(D49:D49)</f>
        <v>0</v>
      </c>
      <c r="E50" s="72">
        <f>SUM(E49:E49)</f>
        <v>0</v>
      </c>
      <c r="F50" s="72">
        <f>SUM(F49:F49)</f>
        <v>0</v>
      </c>
      <c r="G50" s="73">
        <f>SUM(G49:G49)</f>
        <v>0</v>
      </c>
      <c r="H50" s="71">
        <f>SUM(H49:H49)</f>
        <v>0</v>
      </c>
    </row>
    <row r="51" spans="1:9" ht="1.5" customHeight="1" thickBot="1">
      <c r="A51" s="371" t="s">
        <v>61</v>
      </c>
      <c r="B51" s="372"/>
      <c r="C51" s="372"/>
      <c r="D51" s="372"/>
      <c r="E51" s="372"/>
      <c r="F51" s="372"/>
      <c r="G51" s="372"/>
      <c r="H51" s="373"/>
    </row>
    <row r="52" spans="1:9" ht="30" hidden="1" customHeight="1">
      <c r="A52" s="74">
        <v>37</v>
      </c>
      <c r="B52" s="75"/>
      <c r="C52" s="76"/>
      <c r="D52" s="77"/>
      <c r="E52" s="56"/>
      <c r="F52" s="56"/>
      <c r="G52" s="78"/>
      <c r="H52" s="77"/>
    </row>
    <row r="53" spans="1:9" ht="32.25" hidden="1" customHeight="1">
      <c r="A53" s="74">
        <v>38</v>
      </c>
      <c r="B53" s="75"/>
      <c r="C53" s="76"/>
      <c r="D53" s="77"/>
      <c r="E53" s="56"/>
      <c r="F53" s="56"/>
      <c r="G53" s="78"/>
      <c r="H53" s="77"/>
    </row>
    <row r="54" spans="1:9" ht="17.25" hidden="1" customHeight="1">
      <c r="A54" s="79"/>
      <c r="B54" s="80"/>
      <c r="C54" s="81" t="s">
        <v>62</v>
      </c>
      <c r="D54" s="71">
        <f>SUM(D52:D53)</f>
        <v>0</v>
      </c>
      <c r="E54" s="71">
        <f>SUM(E52:E53)</f>
        <v>0</v>
      </c>
      <c r="F54" s="71">
        <f>SUM(F52:F53)</f>
        <v>0</v>
      </c>
      <c r="G54" s="71">
        <f>SUM(G52:G53)</f>
        <v>0</v>
      </c>
      <c r="H54" s="71">
        <f>SUM(H52:H53)</f>
        <v>0</v>
      </c>
    </row>
    <row r="55" spans="1:9" ht="16.5" customHeight="1" thickBot="1">
      <c r="A55" s="371" t="s">
        <v>63</v>
      </c>
      <c r="B55" s="372"/>
      <c r="C55" s="372"/>
      <c r="D55" s="372"/>
      <c r="E55" s="372"/>
      <c r="F55" s="372"/>
      <c r="G55" s="372"/>
      <c r="H55" s="373"/>
    </row>
    <row r="56" spans="1:9" ht="29.25" hidden="1" customHeight="1" thickBot="1">
      <c r="A56" s="74">
        <v>24</v>
      </c>
      <c r="B56" s="75" t="s">
        <v>64</v>
      </c>
      <c r="C56" s="76" t="s">
        <v>65</v>
      </c>
      <c r="D56" s="77"/>
      <c r="E56" s="56"/>
      <c r="F56" s="56"/>
      <c r="G56" s="78"/>
      <c r="H56" s="77">
        <f>SUM(D56:G56)</f>
        <v>0</v>
      </c>
      <c r="I56" s="182"/>
    </row>
    <row r="57" spans="1:9" ht="29.25" hidden="1" customHeight="1" thickBot="1">
      <c r="A57" s="74">
        <v>25</v>
      </c>
      <c r="B57" s="75" t="s">
        <v>66</v>
      </c>
      <c r="C57" s="76" t="s">
        <v>67</v>
      </c>
      <c r="D57" s="77"/>
      <c r="E57" s="56"/>
      <c r="F57" s="56"/>
      <c r="G57" s="78"/>
      <c r="H57" s="77">
        <f>SUM(D57:G57)</f>
        <v>0</v>
      </c>
      <c r="I57" s="182"/>
    </row>
    <row r="58" spans="1:9" ht="29.25" hidden="1" customHeight="1" thickBot="1">
      <c r="A58" s="74">
        <v>26</v>
      </c>
      <c r="B58" s="75" t="s">
        <v>68</v>
      </c>
      <c r="C58" s="76" t="s">
        <v>69</v>
      </c>
      <c r="D58" s="77"/>
      <c r="E58" s="56"/>
      <c r="F58" s="56"/>
      <c r="G58" s="78"/>
      <c r="H58" s="77">
        <f>SUM(D58:G58)</f>
        <v>0</v>
      </c>
      <c r="I58" s="182"/>
    </row>
    <row r="59" spans="1:9" ht="17.25" customHeight="1" thickBot="1">
      <c r="A59" s="79"/>
      <c r="B59" s="80"/>
      <c r="C59" s="81" t="s">
        <v>70</v>
      </c>
      <c r="D59" s="71">
        <f>SUM(D56:D58)</f>
        <v>0</v>
      </c>
      <c r="E59" s="71">
        <f>SUM(E56:E58)</f>
        <v>0</v>
      </c>
      <c r="F59" s="71">
        <f>SUM(F56:F58)</f>
        <v>0</v>
      </c>
      <c r="G59" s="71">
        <f>SUM(G56:G58)</f>
        <v>0</v>
      </c>
      <c r="H59" s="71">
        <f>SUM(H56:H58)</f>
        <v>0</v>
      </c>
    </row>
    <row r="60" spans="1:9" ht="15" customHeight="1" thickBot="1">
      <c r="A60" s="66"/>
      <c r="B60" s="61"/>
      <c r="C60" s="365" t="s">
        <v>71</v>
      </c>
      <c r="D60" s="366"/>
      <c r="E60" s="366"/>
      <c r="F60" s="366"/>
      <c r="G60" s="366"/>
      <c r="H60" s="366"/>
    </row>
    <row r="61" spans="1:9" ht="32.25" hidden="1" customHeight="1" thickBot="1">
      <c r="A61" s="82">
        <v>27</v>
      </c>
      <c r="B61" s="57" t="s">
        <v>72</v>
      </c>
      <c r="C61" s="83" t="s">
        <v>171</v>
      </c>
      <c r="D61" s="84"/>
      <c r="E61" s="54"/>
      <c r="F61" s="54"/>
      <c r="G61" s="85"/>
      <c r="H61" s="77">
        <f>SUM(D61:G61)</f>
        <v>0</v>
      </c>
    </row>
    <row r="62" spans="1:9" ht="25.5" hidden="1" customHeight="1" thickBot="1">
      <c r="A62" s="82">
        <v>28</v>
      </c>
      <c r="B62" s="57" t="s">
        <v>73</v>
      </c>
      <c r="C62" s="83" t="s">
        <v>145</v>
      </c>
      <c r="D62" s="84"/>
      <c r="E62" s="54"/>
      <c r="F62" s="54"/>
      <c r="G62" s="85"/>
      <c r="H62" s="77">
        <f>SUM(D62:G62)</f>
        <v>0</v>
      </c>
    </row>
    <row r="63" spans="1:9" ht="30.75" hidden="1" customHeight="1" thickBot="1">
      <c r="A63" s="82">
        <v>29</v>
      </c>
      <c r="B63" s="57" t="s">
        <v>74</v>
      </c>
      <c r="C63" s="83" t="s">
        <v>172</v>
      </c>
      <c r="D63" s="84"/>
      <c r="E63" s="54"/>
      <c r="F63" s="54"/>
      <c r="G63" s="85"/>
      <c r="H63" s="77">
        <f>SUM(D63:G63)</f>
        <v>0</v>
      </c>
    </row>
    <row r="64" spans="1:9" ht="30" hidden="1" customHeight="1" thickBot="1">
      <c r="A64" s="82">
        <v>30</v>
      </c>
      <c r="B64" s="57" t="s">
        <v>76</v>
      </c>
      <c r="C64" s="83" t="s">
        <v>77</v>
      </c>
      <c r="D64" s="84"/>
      <c r="E64" s="54"/>
      <c r="F64" s="54"/>
      <c r="G64" s="85"/>
      <c r="H64" s="77">
        <f>SUM(D64:G64)</f>
        <v>0</v>
      </c>
    </row>
    <row r="65" spans="1:19" ht="17.25" customHeight="1" thickBot="1">
      <c r="A65" s="45"/>
      <c r="B65" s="64"/>
      <c r="C65" s="86" t="s">
        <v>78</v>
      </c>
      <c r="D65" s="71">
        <f>SUM(D61:D64)</f>
        <v>0</v>
      </c>
      <c r="E65" s="71">
        <f>SUM(E61:E64)</f>
        <v>0</v>
      </c>
      <c r="F65" s="71">
        <f>SUM(F61:F64)</f>
        <v>0</v>
      </c>
      <c r="G65" s="71">
        <f>SUM(G61:G64)</f>
        <v>0</v>
      </c>
      <c r="H65" s="71">
        <f>SUM(H61:H64)</f>
        <v>0</v>
      </c>
    </row>
    <row r="66" spans="1:19" ht="20.25" customHeight="1">
      <c r="A66" s="66"/>
      <c r="B66" s="61"/>
      <c r="C66" s="365" t="s">
        <v>79</v>
      </c>
      <c r="D66" s="366"/>
      <c r="E66" s="366"/>
      <c r="F66" s="366"/>
      <c r="G66" s="366"/>
      <c r="H66" s="366"/>
    </row>
    <row r="67" spans="1:19" ht="1.5" customHeight="1" thickBot="1">
      <c r="A67" s="82">
        <v>31</v>
      </c>
      <c r="B67" s="57" t="s">
        <v>80</v>
      </c>
      <c r="C67" s="83" t="s">
        <v>81</v>
      </c>
      <c r="D67" s="84"/>
      <c r="E67" s="54"/>
      <c r="F67" s="54"/>
      <c r="G67" s="85"/>
      <c r="H67" s="77">
        <f>SUM(D67:G67)</f>
        <v>0</v>
      </c>
    </row>
    <row r="68" spans="1:19" ht="32.25" hidden="1" customHeight="1" thickBot="1">
      <c r="A68" s="82">
        <v>32</v>
      </c>
      <c r="B68" s="57" t="s">
        <v>82</v>
      </c>
      <c r="C68" s="83" t="s">
        <v>83</v>
      </c>
      <c r="D68" s="84"/>
      <c r="E68" s="54"/>
      <c r="F68" s="54"/>
      <c r="G68" s="85"/>
      <c r="H68" s="77">
        <f>SUM(D68:G68)</f>
        <v>0</v>
      </c>
    </row>
    <row r="69" spans="1:19" ht="21" customHeight="1" thickBot="1">
      <c r="A69" s="45"/>
      <c r="B69" s="64"/>
      <c r="C69" s="86" t="s">
        <v>84</v>
      </c>
      <c r="D69" s="71">
        <f>SUM(D67:D68)</f>
        <v>0</v>
      </c>
      <c r="E69" s="71">
        <f>SUM(E67:E68)</f>
        <v>0</v>
      </c>
      <c r="F69" s="71">
        <f>SUM(F67:F68)</f>
        <v>0</v>
      </c>
      <c r="G69" s="71">
        <f>SUM(G67:G68)</f>
        <v>0</v>
      </c>
      <c r="H69" s="71">
        <f>SUM(H67:H68)</f>
        <v>0</v>
      </c>
    </row>
    <row r="70" spans="1:19" ht="21.75" customHeight="1">
      <c r="A70" s="66"/>
      <c r="B70" s="61"/>
      <c r="C70" s="365" t="s">
        <v>85</v>
      </c>
      <c r="D70" s="366"/>
      <c r="E70" s="366"/>
      <c r="F70" s="366"/>
      <c r="G70" s="374"/>
      <c r="H70" s="87"/>
    </row>
    <row r="71" spans="1:19" ht="33.75" customHeight="1">
      <c r="A71" s="88">
        <v>33</v>
      </c>
      <c r="B71" s="57" t="s">
        <v>86</v>
      </c>
      <c r="C71" s="59" t="s">
        <v>87</v>
      </c>
      <c r="D71" s="54"/>
      <c r="E71" s="54"/>
      <c r="F71" s="54"/>
      <c r="G71" s="54"/>
      <c r="H71" s="77">
        <f>SUM(D71:G71)</f>
        <v>0</v>
      </c>
    </row>
    <row r="72" spans="1:19" ht="33.75" customHeight="1">
      <c r="A72" s="88">
        <v>34</v>
      </c>
      <c r="B72" s="57" t="s">
        <v>88</v>
      </c>
      <c r="C72" s="59" t="s">
        <v>89</v>
      </c>
      <c r="D72" s="54"/>
      <c r="E72" s="54"/>
      <c r="F72" s="54"/>
      <c r="G72" s="54"/>
      <c r="H72" s="77">
        <f>SUM(D72:G72)</f>
        <v>0</v>
      </c>
    </row>
    <row r="73" spans="1:19" ht="33.75" customHeight="1">
      <c r="A73" s="88">
        <v>35</v>
      </c>
      <c r="B73" s="57" t="s">
        <v>90</v>
      </c>
      <c r="C73" s="59" t="s">
        <v>91</v>
      </c>
      <c r="D73" s="54"/>
      <c r="E73" s="54"/>
      <c r="F73" s="54"/>
      <c r="G73" s="54"/>
      <c r="H73" s="77">
        <f>SUM(D73:G73)</f>
        <v>0</v>
      </c>
    </row>
    <row r="74" spans="1:19" ht="24.75" customHeight="1" thickBot="1">
      <c r="A74" s="89"/>
      <c r="B74" s="90"/>
      <c r="C74" s="91" t="s">
        <v>92</v>
      </c>
      <c r="D74" s="92">
        <f>SUM(D71:D73)</f>
        <v>0</v>
      </c>
      <c r="E74" s="92">
        <f>SUM(E72:E73)</f>
        <v>0</v>
      </c>
      <c r="F74" s="92">
        <f>SUM(F71:F71)</f>
        <v>0</v>
      </c>
      <c r="G74" s="93">
        <f>SUM(G71:G73)</f>
        <v>0</v>
      </c>
      <c r="H74" s="92">
        <f>SUM(H71:H73)</f>
        <v>0</v>
      </c>
    </row>
    <row r="75" spans="1:19" ht="21.75" customHeight="1" thickBot="1">
      <c r="A75" s="45"/>
      <c r="B75" s="69"/>
      <c r="C75" s="86" t="s">
        <v>93</v>
      </c>
      <c r="D75" s="94">
        <f>D47+D50+D54+D59+D65+D69+D74</f>
        <v>0.15</v>
      </c>
      <c r="E75" s="94">
        <f>E47+E50+E54+E59+E65+E69+E74</f>
        <v>0</v>
      </c>
      <c r="F75" s="94">
        <f>F47+F50+F54+F59+F65+F69+F74</f>
        <v>0</v>
      </c>
      <c r="G75" s="94">
        <f>G47+G50+G54+G59+G65+G69+G74</f>
        <v>2.2599999999999998</v>
      </c>
      <c r="H75" s="94">
        <f>H47+H50+H54+H59+H65+H69+H74</f>
        <v>2.4099999999999997</v>
      </c>
    </row>
    <row r="76" spans="1:19" s="32" customFormat="1" ht="19.5" customHeight="1">
      <c r="A76" s="66"/>
      <c r="B76" s="95"/>
      <c r="C76" s="96" t="s">
        <v>94</v>
      </c>
      <c r="D76" s="97"/>
      <c r="E76" s="98"/>
      <c r="F76" s="98"/>
      <c r="G76" s="99"/>
      <c r="H76" s="97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s="32" customFormat="1" ht="40.5" customHeight="1" thickBot="1">
      <c r="A77" s="100">
        <v>36</v>
      </c>
      <c r="B77" s="52" t="s">
        <v>95</v>
      </c>
      <c r="C77" s="52" t="s">
        <v>96</v>
      </c>
      <c r="D77" s="77">
        <f>D75*0.008</f>
        <v>1.1999999999999999E-3</v>
      </c>
      <c r="E77" s="77">
        <f>E75*0.008</f>
        <v>0</v>
      </c>
      <c r="F77" s="56"/>
      <c r="G77" s="78"/>
      <c r="H77" s="77">
        <f>SUM(D77:G77)</f>
        <v>1.1999999999999999E-3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24.75" customHeight="1" thickBot="1">
      <c r="A78" s="45"/>
      <c r="B78" s="69"/>
      <c r="C78" s="86" t="s">
        <v>97</v>
      </c>
      <c r="D78" s="101">
        <f>SUM(D77:D77)</f>
        <v>1.1999999999999999E-3</v>
      </c>
      <c r="E78" s="101">
        <f>SUM(E77:E77)</f>
        <v>0</v>
      </c>
      <c r="F78" s="101">
        <f>SUM(F77:F77)</f>
        <v>0</v>
      </c>
      <c r="G78" s="101">
        <f>SUM(G77:G77)</f>
        <v>0</v>
      </c>
      <c r="H78" s="101">
        <f>SUM(H77:H77)</f>
        <v>1.1999999999999999E-3</v>
      </c>
    </row>
    <row r="79" spans="1:19" s="32" customFormat="1" ht="23.25" customHeight="1" thickBot="1">
      <c r="A79" s="66"/>
      <c r="B79" s="90"/>
      <c r="C79" s="91" t="s">
        <v>98</v>
      </c>
      <c r="D79" s="102">
        <f>D78+D75</f>
        <v>0.1512</v>
      </c>
      <c r="E79" s="102">
        <f>E78+E75</f>
        <v>0</v>
      </c>
      <c r="F79" s="102">
        <f>F78+F75</f>
        <v>0</v>
      </c>
      <c r="G79" s="102">
        <f>G78+G75</f>
        <v>2.2599999999999998</v>
      </c>
      <c r="H79" s="102">
        <f>H78+H75</f>
        <v>2.4111999999999996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s="32" customFormat="1" ht="20.25" customHeight="1" thickBot="1">
      <c r="A80" s="100"/>
      <c r="B80" s="103"/>
      <c r="C80" s="104" t="s">
        <v>99</v>
      </c>
      <c r="D80" s="375"/>
      <c r="E80" s="376"/>
      <c r="F80" s="376"/>
      <c r="G80" s="377"/>
      <c r="H80" s="105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ht="48.75" customHeight="1" thickBot="1">
      <c r="A81" s="106">
        <v>37</v>
      </c>
      <c r="B81" s="107" t="s">
        <v>228</v>
      </c>
      <c r="C81" s="107" t="s">
        <v>100</v>
      </c>
      <c r="D81" s="108"/>
      <c r="E81" s="108"/>
      <c r="F81" s="108"/>
      <c r="G81" s="108">
        <f>(H79-G22-G23)*0.005</f>
        <v>1.2055999999999997E-2</v>
      </c>
      <c r="H81" s="108">
        <f>SUM(D81:G81)</f>
        <v>1.2055999999999997E-2</v>
      </c>
    </row>
    <row r="82" spans="1:19" ht="47.25" customHeight="1" thickBot="1">
      <c r="A82" s="82">
        <v>38</v>
      </c>
      <c r="B82" s="171" t="s">
        <v>115</v>
      </c>
      <c r="C82" s="175" t="s">
        <v>136</v>
      </c>
      <c r="D82" s="53"/>
      <c r="E82" s="53"/>
      <c r="F82" s="176"/>
      <c r="G82" s="176">
        <f>162.79/2/5.94</f>
        <v>13.702861952861952</v>
      </c>
      <c r="H82" s="108">
        <f>SUM(D82:G82)</f>
        <v>13.702861952861952</v>
      </c>
    </row>
    <row r="83" spans="1:19" ht="42" customHeight="1" thickBot="1">
      <c r="A83" s="82">
        <v>39</v>
      </c>
      <c r="B83" s="171" t="s">
        <v>115</v>
      </c>
      <c r="C83" s="175" t="s">
        <v>148</v>
      </c>
      <c r="D83" s="53"/>
      <c r="E83" s="53"/>
      <c r="F83" s="176"/>
      <c r="G83" s="176">
        <f>3147.25/2/5.94</f>
        <v>264.92003367003366</v>
      </c>
      <c r="H83" s="108">
        <f>SUM(D83:G83)</f>
        <v>264.92003367003366</v>
      </c>
    </row>
    <row r="84" spans="1:19" ht="54" customHeight="1" thickBot="1">
      <c r="A84" s="100">
        <v>40</v>
      </c>
      <c r="B84" s="177" t="s">
        <v>116</v>
      </c>
      <c r="C84" s="178" t="s">
        <v>117</v>
      </c>
      <c r="D84" s="109"/>
      <c r="E84" s="109"/>
      <c r="F84" s="179"/>
      <c r="G84" s="179">
        <f>7.75/5.94</f>
        <v>1.3047138047138047</v>
      </c>
      <c r="H84" s="108">
        <f>SUM(D84:G84)</f>
        <v>1.3047138047138047</v>
      </c>
    </row>
    <row r="85" spans="1:19" ht="22.5" customHeight="1" thickBot="1">
      <c r="A85" s="45"/>
      <c r="B85" s="69"/>
      <c r="C85" s="86" t="s">
        <v>101</v>
      </c>
      <c r="D85" s="71">
        <f>SUM(D81:D84)</f>
        <v>0</v>
      </c>
      <c r="E85" s="72">
        <f>SUM(E81:E84)</f>
        <v>0</v>
      </c>
      <c r="F85" s="72">
        <f>SUM(F81:F84)</f>
        <v>0</v>
      </c>
      <c r="G85" s="167">
        <f>SUM(G81:G84)</f>
        <v>279.93966542760938</v>
      </c>
      <c r="H85" s="168">
        <f>SUM(H81:H84)</f>
        <v>279.93966542760938</v>
      </c>
    </row>
    <row r="86" spans="1:19" s="32" customFormat="1" ht="16.5" customHeight="1" thickBot="1">
      <c r="A86" s="89"/>
      <c r="B86" s="90"/>
      <c r="C86" s="91" t="s">
        <v>102</v>
      </c>
      <c r="D86" s="111">
        <f>D85+D79</f>
        <v>0.1512</v>
      </c>
      <c r="E86" s="112">
        <f>E85+E79</f>
        <v>0</v>
      </c>
      <c r="F86" s="112">
        <f>F85+F79</f>
        <v>0</v>
      </c>
      <c r="G86" s="113">
        <f>G85+G79</f>
        <v>282.19966542760938</v>
      </c>
      <c r="H86" s="169">
        <f>H85+H79</f>
        <v>282.35086542760939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s="32" customFormat="1" ht="30.75" customHeight="1">
      <c r="A87" s="66"/>
      <c r="B87" s="114"/>
      <c r="C87" s="165" t="s">
        <v>103</v>
      </c>
      <c r="D87" s="166"/>
      <c r="E87" s="166"/>
      <c r="F87" s="166"/>
      <c r="G87" s="166"/>
      <c r="H87" s="49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s="32" customFormat="1" ht="47.25" customHeight="1">
      <c r="A88" s="82">
        <v>41</v>
      </c>
      <c r="B88" s="59" t="s">
        <v>128</v>
      </c>
      <c r="C88" s="183" t="s">
        <v>132</v>
      </c>
      <c r="D88" s="54"/>
      <c r="E88" s="54"/>
      <c r="F88" s="54"/>
      <c r="G88" s="54">
        <f>90.1924*37030*1.1/1000/5.94</f>
        <v>618.48603185185198</v>
      </c>
      <c r="H88" s="54">
        <f>SUM(G88)</f>
        <v>618.48603185185198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ht="47.25" customHeight="1">
      <c r="A89" s="82">
        <v>42</v>
      </c>
      <c r="B89" s="59" t="s">
        <v>128</v>
      </c>
      <c r="C89" s="83" t="s">
        <v>236</v>
      </c>
      <c r="D89" s="84"/>
      <c r="E89" s="54"/>
      <c r="F89" s="17"/>
      <c r="G89" s="54">
        <f>(H86+H100)*0.0172</f>
        <v>4.8564348853548811</v>
      </c>
      <c r="H89" s="84">
        <f>SUM(G89)</f>
        <v>4.8564348853548811</v>
      </c>
    </row>
    <row r="90" spans="1:19" ht="21" customHeight="1" thickBot="1">
      <c r="A90" s="82"/>
      <c r="B90" s="116"/>
      <c r="C90" s="117" t="s">
        <v>104</v>
      </c>
      <c r="D90" s="118">
        <f>SUM(D89:D89)</f>
        <v>0</v>
      </c>
      <c r="E90" s="119">
        <f>SUM(E89:E89)</f>
        <v>0</v>
      </c>
      <c r="F90" s="119">
        <f>SUM(F88:F89)</f>
        <v>0</v>
      </c>
      <c r="G90" s="119">
        <f>SUM(G88:G89)</f>
        <v>623.34246673720691</v>
      </c>
      <c r="H90" s="118">
        <f>SUM(H88:H89)</f>
        <v>623.34246673720691</v>
      </c>
    </row>
    <row r="91" spans="1:19" s="32" customFormat="1" ht="13.5" customHeight="1">
      <c r="A91" s="82"/>
      <c r="B91" s="95"/>
      <c r="C91" s="96" t="s">
        <v>105</v>
      </c>
      <c r="D91" s="120"/>
      <c r="E91" s="121"/>
      <c r="F91" s="122"/>
      <c r="G91" s="99"/>
      <c r="H91" s="123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s="32" customFormat="1" ht="48.75" customHeight="1">
      <c r="A92" s="82">
        <v>43</v>
      </c>
      <c r="B92" s="52" t="s">
        <v>129</v>
      </c>
      <c r="C92" s="52" t="s">
        <v>127</v>
      </c>
      <c r="D92" s="124"/>
      <c r="E92" s="125"/>
      <c r="G92" s="56"/>
      <c r="H92" s="124">
        <f>SUM(D92:G92)</f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s="32" customFormat="1" ht="48.75" customHeight="1">
      <c r="A93" s="82">
        <v>33</v>
      </c>
      <c r="B93" s="52" t="s">
        <v>129</v>
      </c>
      <c r="C93" s="52" t="s">
        <v>130</v>
      </c>
      <c r="D93" s="124"/>
      <c r="E93" s="125"/>
      <c r="F93" s="56"/>
      <c r="G93" s="56"/>
      <c r="H93" s="124">
        <f t="shared" ref="H93:H99" si="1">SUM(D93:G93)</f>
        <v>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s="32" customFormat="1" ht="48.75" customHeight="1">
      <c r="A94" s="82">
        <v>45</v>
      </c>
      <c r="B94" s="52" t="s">
        <v>129</v>
      </c>
      <c r="C94" s="52" t="s">
        <v>131</v>
      </c>
      <c r="D94" s="124"/>
      <c r="E94" s="125"/>
      <c r="F94" s="56"/>
      <c r="G94" s="85"/>
      <c r="H94" s="124">
        <f t="shared" si="1"/>
        <v>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s="34" customFormat="1" ht="29.25" customHeight="1">
      <c r="A95" s="82">
        <v>46</v>
      </c>
      <c r="B95" s="127" t="s">
        <v>240</v>
      </c>
      <c r="C95" s="128" t="s">
        <v>106</v>
      </c>
      <c r="D95" s="129"/>
      <c r="E95" s="130"/>
      <c r="F95" s="130"/>
      <c r="G95" s="130"/>
      <c r="H95" s="124">
        <f t="shared" si="1"/>
        <v>0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s="34" customFormat="1" ht="39" hidden="1" customHeight="1">
      <c r="A96" s="82"/>
      <c r="B96" s="131"/>
      <c r="C96" s="132"/>
      <c r="D96" s="133"/>
      <c r="E96" s="134"/>
      <c r="F96" s="134"/>
      <c r="G96" s="135"/>
      <c r="H96" s="124">
        <f t="shared" si="1"/>
        <v>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s="34" customFormat="1" ht="39" hidden="1" customHeight="1">
      <c r="A97" s="82">
        <v>82</v>
      </c>
      <c r="B97" s="131"/>
      <c r="C97" s="136"/>
      <c r="D97" s="137"/>
      <c r="E97" s="134"/>
      <c r="F97" s="134"/>
      <c r="G97" s="135"/>
      <c r="H97" s="124">
        <f t="shared" si="1"/>
        <v>0</v>
      </c>
      <c r="I97" s="35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s="34" customFormat="1" ht="30.75" customHeight="1">
      <c r="A98" s="82">
        <v>47</v>
      </c>
      <c r="B98" s="170" t="s">
        <v>368</v>
      </c>
      <c r="C98" s="136" t="s">
        <v>133</v>
      </c>
      <c r="D98" s="137"/>
      <c r="E98" s="134"/>
      <c r="F98" s="134"/>
      <c r="G98" s="135"/>
      <c r="H98" s="124">
        <f t="shared" si="1"/>
        <v>0</v>
      </c>
      <c r="I98" s="35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s="34" customFormat="1" ht="36" customHeight="1" thickBot="1">
      <c r="A99" s="82">
        <v>48</v>
      </c>
      <c r="B99" s="171" t="s">
        <v>125</v>
      </c>
      <c r="C99" s="172" t="s">
        <v>126</v>
      </c>
      <c r="D99" s="173"/>
      <c r="E99" s="130"/>
      <c r="F99" s="130"/>
      <c r="G99" s="126"/>
      <c r="H99" s="124">
        <f t="shared" si="1"/>
        <v>0</v>
      </c>
      <c r="I99" s="35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s="34" customFormat="1" ht="23.25" customHeight="1" thickBot="1">
      <c r="A100" s="82"/>
      <c r="B100" s="90"/>
      <c r="C100" s="91" t="s">
        <v>107</v>
      </c>
      <c r="D100" s="138">
        <f>SUM(D92:D97)</f>
        <v>0</v>
      </c>
      <c r="E100" s="138">
        <f>SUM(E92:E97)</f>
        <v>0</v>
      </c>
      <c r="F100" s="138">
        <f>SUM(F92:F97)</f>
        <v>0</v>
      </c>
      <c r="G100" s="138">
        <f>SUM(G92:G99)</f>
        <v>0</v>
      </c>
      <c r="H100" s="138">
        <f>SUM(H92:H99)</f>
        <v>0</v>
      </c>
      <c r="I100" s="36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s="32" customFormat="1" ht="18" customHeight="1" thickBot="1">
      <c r="A101" s="82"/>
      <c r="B101" s="103"/>
      <c r="C101" s="139"/>
      <c r="D101" s="87"/>
      <c r="E101" s="140"/>
      <c r="F101" s="140"/>
      <c r="G101" s="141"/>
      <c r="H101" s="87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14.25" thickBot="1">
      <c r="A102" s="82"/>
      <c r="B102" s="69"/>
      <c r="C102" s="86" t="s">
        <v>108</v>
      </c>
      <c r="D102" s="72">
        <f>D100+D90+D86</f>
        <v>0.1512</v>
      </c>
      <c r="E102" s="72">
        <f>E100+E90+E86</f>
        <v>0</v>
      </c>
      <c r="F102" s="72">
        <f>F100+F90+F86</f>
        <v>0</v>
      </c>
      <c r="G102" s="142">
        <f>G100+G90+G86</f>
        <v>905.54213216481628</v>
      </c>
      <c r="H102" s="72">
        <f>H100+H90+H86</f>
        <v>905.6933321648163</v>
      </c>
    </row>
    <row r="103" spans="1:19" s="32" customFormat="1" ht="13.5" customHeight="1">
      <c r="A103" s="82"/>
      <c r="B103" s="143"/>
      <c r="C103" s="144"/>
      <c r="D103" s="145"/>
      <c r="E103" s="181"/>
      <c r="F103" s="146"/>
      <c r="G103" s="147"/>
      <c r="H103" s="115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51" customHeight="1" thickBot="1">
      <c r="A104" s="100">
        <v>49</v>
      </c>
      <c r="B104" s="148" t="s">
        <v>124</v>
      </c>
      <c r="C104" s="149" t="s">
        <v>109</v>
      </c>
      <c r="D104" s="77">
        <f>D102*0.02</f>
        <v>3.0240000000000002E-3</v>
      </c>
      <c r="E104" s="77">
        <f>E102*0.02</f>
        <v>0</v>
      </c>
      <c r="F104" s="77">
        <f>F102*0.02</f>
        <v>0</v>
      </c>
      <c r="G104" s="77">
        <f>(G102)*0.02</f>
        <v>18.110842643296326</v>
      </c>
      <c r="H104" s="77">
        <f>H102*0.02</f>
        <v>18.113866643296326</v>
      </c>
    </row>
    <row r="105" spans="1:19" ht="22.5" customHeight="1" thickBot="1">
      <c r="A105" s="106"/>
      <c r="B105" s="69"/>
      <c r="C105" s="86" t="s">
        <v>110</v>
      </c>
      <c r="D105" s="101">
        <f>D102+D104</f>
        <v>0.154224</v>
      </c>
      <c r="E105" s="72">
        <f>E102+E104</f>
        <v>0</v>
      </c>
      <c r="F105" s="72">
        <f>F102+F104</f>
        <v>0</v>
      </c>
      <c r="G105" s="138">
        <f>G102+G104</f>
        <v>923.65297480811262</v>
      </c>
      <c r="H105" s="101">
        <f>H102+H104</f>
        <v>923.80719880811262</v>
      </c>
    </row>
    <row r="106" spans="1:19" s="32" customFormat="1" ht="15" hidden="1" customHeight="1">
      <c r="A106" s="82"/>
      <c r="B106" s="114"/>
      <c r="C106" s="144"/>
      <c r="D106" s="115"/>
      <c r="E106" s="146"/>
      <c r="F106" s="146"/>
      <c r="G106" s="147"/>
      <c r="H106" s="115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s="32" customFormat="1" ht="46.5" hidden="1" customHeight="1">
      <c r="A107" s="82"/>
      <c r="B107" s="75" t="s">
        <v>111</v>
      </c>
      <c r="C107" s="149" t="s">
        <v>112</v>
      </c>
      <c r="D107" s="150"/>
      <c r="E107" s="56"/>
      <c r="F107" s="56" t="e">
        <f>#REF!/3.19</f>
        <v>#REF!</v>
      </c>
      <c r="G107" s="151" t="e">
        <f>F107</f>
        <v>#REF!</v>
      </c>
      <c r="H107" s="150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s="32" customFormat="1" ht="29.25" customHeight="1" thickBot="1">
      <c r="A108" s="106"/>
      <c r="B108" s="69"/>
      <c r="C108" s="86" t="s">
        <v>231</v>
      </c>
      <c r="D108" s="101">
        <f>D105+D107</f>
        <v>0.154224</v>
      </c>
      <c r="E108" s="72">
        <f>E105+E107</f>
        <v>0</v>
      </c>
      <c r="F108" s="72">
        <f>F105</f>
        <v>0</v>
      </c>
      <c r="G108" s="138">
        <f>G105-G98</f>
        <v>923.65297480811262</v>
      </c>
      <c r="H108" s="101">
        <f>SUM(D108:G108)</f>
        <v>923.80719880811262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s="32" customFormat="1" ht="27.75" customHeight="1" thickBot="1">
      <c r="A109" s="82"/>
      <c r="B109" s="59"/>
      <c r="C109" s="83" t="s">
        <v>244</v>
      </c>
      <c r="D109" s="84">
        <f>D108*0.2</f>
        <v>3.0844800000000002E-2</v>
      </c>
      <c r="E109" s="84">
        <f>E108*0.2</f>
        <v>0</v>
      </c>
      <c r="F109" s="84">
        <f>F108*0.2</f>
        <v>0</v>
      </c>
      <c r="G109" s="84">
        <f>G108*0.2</f>
        <v>184.73059496162253</v>
      </c>
      <c r="H109" s="84">
        <f>H108*0.2</f>
        <v>184.76143976162254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s="32" customFormat="1" ht="18.75" customHeight="1" thickBot="1">
      <c r="A110" s="110"/>
      <c r="B110" s="152"/>
      <c r="C110" s="152" t="s">
        <v>113</v>
      </c>
      <c r="D110" s="101">
        <f>D108+D109</f>
        <v>0.18506880000000001</v>
      </c>
      <c r="E110" s="101">
        <f>E108+E109</f>
        <v>0</v>
      </c>
      <c r="F110" s="101">
        <f>F108+F109</f>
        <v>0</v>
      </c>
      <c r="G110" s="101">
        <f>G108+G109</f>
        <v>1108.3835697697352</v>
      </c>
      <c r="H110" s="101">
        <v>119665.16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s="32" customFormat="1" ht="13.9">
      <c r="A111" s="82">
        <v>50</v>
      </c>
      <c r="B111" s="51" t="s">
        <v>367</v>
      </c>
      <c r="C111" s="52" t="s">
        <v>369</v>
      </c>
      <c r="D111" s="53"/>
      <c r="E111" s="53"/>
      <c r="F111" s="54"/>
      <c r="G111" s="54"/>
      <c r="H111" s="85">
        <f>SUM(G111)</f>
        <v>0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s="32" customFormat="1" ht="14.25" thickBot="1">
      <c r="A112" s="60"/>
      <c r="B112" s="224"/>
      <c r="C112" s="225" t="s">
        <v>166</v>
      </c>
      <c r="D112" s="226"/>
      <c r="E112" s="226"/>
      <c r="F112" s="227"/>
      <c r="G112" s="227">
        <f>G111*0.2</f>
        <v>0</v>
      </c>
      <c r="H112" s="85">
        <f>SUM(G112)</f>
        <v>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s="32" customFormat="1" ht="18.75" customHeight="1" thickBot="1">
      <c r="A113" s="45"/>
      <c r="B113" s="69"/>
      <c r="C113" s="69" t="s">
        <v>113</v>
      </c>
      <c r="D113" s="72">
        <f>D110</f>
        <v>0.18506880000000001</v>
      </c>
      <c r="E113" s="72">
        <f>E110</f>
        <v>0</v>
      </c>
      <c r="F113" s="72">
        <f>F110</f>
        <v>0</v>
      </c>
      <c r="G113" s="72">
        <f>SUM(G110:G112)</f>
        <v>1108.3835697697352</v>
      </c>
      <c r="H113" s="138">
        <f>SUM(H110:H112)</f>
        <v>119665.16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s="32" customFormat="1" ht="24.75" customHeight="1" thickBot="1">
      <c r="A114" s="60"/>
      <c r="B114" s="215"/>
      <c r="C114" s="215" t="s">
        <v>164</v>
      </c>
      <c r="D114" s="216"/>
      <c r="E114" s="216"/>
      <c r="F114" s="216"/>
      <c r="G114" s="216"/>
      <c r="H114" s="217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s="32" customFormat="1" ht="24.75" customHeight="1" thickBot="1">
      <c r="A115" s="45"/>
      <c r="B115" s="69"/>
      <c r="C115" s="69" t="s">
        <v>165</v>
      </c>
      <c r="D115" s="72"/>
      <c r="E115" s="72"/>
      <c r="F115" s="72"/>
      <c r="G115" s="72">
        <f>(G90+G91+G92)</f>
        <v>623.34246673720691</v>
      </c>
      <c r="H115" s="138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s="32" customFormat="1" ht="24.75" customHeight="1" thickBot="1">
      <c r="A116" s="45"/>
      <c r="B116" s="69"/>
      <c r="C116" s="69" t="s">
        <v>166</v>
      </c>
      <c r="D116" s="72"/>
      <c r="E116" s="72"/>
      <c r="F116" s="72"/>
      <c r="G116" s="72">
        <f>G112+H109</f>
        <v>184.76143976162254</v>
      </c>
      <c r="H116" s="138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s="32" customFormat="1" ht="24.75" customHeight="1" thickBot="1">
      <c r="A117" s="45"/>
      <c r="B117" s="69"/>
      <c r="C117" s="69" t="s">
        <v>233</v>
      </c>
      <c r="D117" s="72"/>
      <c r="E117" s="72"/>
      <c r="F117" s="72"/>
      <c r="G117" s="72">
        <f>323.893/1.05</f>
        <v>308.46952380952376</v>
      </c>
      <c r="H117" s="138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s="32" customFormat="1" ht="24.75" customHeight="1">
      <c r="A118" s="66"/>
      <c r="B118" s="95"/>
      <c r="C118" s="95" t="s">
        <v>167</v>
      </c>
      <c r="D118" s="213"/>
      <c r="E118" s="213"/>
      <c r="F118" s="213"/>
      <c r="G118" s="213"/>
      <c r="H118" s="214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s="32" customFormat="1" ht="15" hidden="1" customHeight="1">
      <c r="A119" s="66"/>
      <c r="B119" s="51" t="s">
        <v>23</v>
      </c>
      <c r="C119" s="52" t="s">
        <v>24</v>
      </c>
      <c r="D119" s="53"/>
      <c r="E119" s="53"/>
      <c r="F119" s="164"/>
      <c r="G119" s="54">
        <f>30513.25/1000</f>
        <v>30.513249999999999</v>
      </c>
      <c r="H119" s="85">
        <f>SUM(D119:G119)</f>
        <v>30.513249999999999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s="32" customFormat="1" ht="21" customHeight="1">
      <c r="A120" s="82"/>
      <c r="B120" s="207"/>
      <c r="C120" s="207" t="s">
        <v>235</v>
      </c>
      <c r="D120" s="208"/>
      <c r="E120" s="208"/>
      <c r="F120" s="208"/>
      <c r="G120" s="208">
        <f>SUM(G119:G119)</f>
        <v>30.513249999999999</v>
      </c>
      <c r="H120" s="208">
        <f>SUM(H119:H119)</f>
        <v>30.513249999999999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s="39" customFormat="1" ht="13.9">
      <c r="A121" s="153"/>
      <c r="B121" s="154"/>
      <c r="C121" s="370"/>
      <c r="D121" s="370"/>
      <c r="E121" s="370"/>
      <c r="F121" s="8"/>
      <c r="G121" s="8"/>
      <c r="H121" s="8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s="39" customFormat="1" ht="44.25" customHeight="1">
      <c r="A122" s="228"/>
      <c r="B122" s="229"/>
      <c r="C122" s="364" t="s">
        <v>253</v>
      </c>
      <c r="D122" s="364"/>
      <c r="E122" s="230"/>
      <c r="F122" s="230"/>
      <c r="G122" s="364"/>
      <c r="H122" s="364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70.5" customHeight="1">
      <c r="A123" s="228"/>
      <c r="B123" s="229" t="s">
        <v>246</v>
      </c>
      <c r="C123" s="364" t="s">
        <v>253</v>
      </c>
      <c r="D123" s="364"/>
      <c r="E123" s="230"/>
      <c r="F123" s="230"/>
      <c r="G123" s="364"/>
      <c r="H123" s="364"/>
    </row>
  </sheetData>
  <mergeCells count="30">
    <mergeCell ref="C8:E8"/>
    <mergeCell ref="F8:G8"/>
    <mergeCell ref="A10:H10"/>
    <mergeCell ref="A12:H12"/>
    <mergeCell ref="A14:A17"/>
    <mergeCell ref="B14:B17"/>
    <mergeCell ref="C14:C17"/>
    <mergeCell ref="D14:G14"/>
    <mergeCell ref="H14:H17"/>
    <mergeCell ref="D15:D17"/>
    <mergeCell ref="E15:E17"/>
    <mergeCell ref="F15:F17"/>
    <mergeCell ref="G15:G17"/>
    <mergeCell ref="G1:H1"/>
    <mergeCell ref="A2:B2"/>
    <mergeCell ref="C2:H2"/>
    <mergeCell ref="A3:H3"/>
    <mergeCell ref="A5:B5"/>
    <mergeCell ref="C5:F5"/>
    <mergeCell ref="A51:H51"/>
    <mergeCell ref="A55:H55"/>
    <mergeCell ref="C121:E121"/>
    <mergeCell ref="C122:D122"/>
    <mergeCell ref="C123:D123"/>
    <mergeCell ref="C66:H66"/>
    <mergeCell ref="C70:G70"/>
    <mergeCell ref="D80:G80"/>
    <mergeCell ref="G123:H123"/>
    <mergeCell ref="G122:H122"/>
    <mergeCell ref="C60:H60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1"/>
  <sheetViews>
    <sheetView view="pageBreakPreview" topLeftCell="A4" zoomScaleNormal="100" zoomScaleSheetLayoutView="100" workbookViewId="0">
      <selection activeCell="D18" sqref="D18"/>
    </sheetView>
  </sheetViews>
  <sheetFormatPr defaultRowHeight="12.75"/>
  <cols>
    <col min="1" max="1" width="4.86328125" style="184" customWidth="1"/>
    <col min="2" max="2" width="11.59765625" style="184" customWidth="1"/>
    <col min="3" max="3" width="53.1328125" style="184" customWidth="1"/>
    <col min="4" max="4" width="13.59765625" style="184" customWidth="1"/>
    <col min="5" max="5" width="11.86328125" style="184" customWidth="1"/>
    <col min="6" max="6" width="13.59765625" style="184" customWidth="1"/>
    <col min="7" max="7" width="9.1328125" style="184"/>
    <col min="8" max="8" width="13.265625" style="184" customWidth="1"/>
    <col min="9" max="9" width="7.59765625" style="184" customWidth="1"/>
    <col min="10" max="10" width="7.3984375" style="184" customWidth="1"/>
    <col min="11" max="11" width="10" style="184" customWidth="1"/>
    <col min="12" max="12" width="16.86328125" style="184" customWidth="1"/>
    <col min="13" max="256" width="9.1328125" style="184"/>
    <col min="257" max="257" width="4.86328125" style="184" customWidth="1"/>
    <col min="258" max="258" width="11.59765625" style="184" customWidth="1"/>
    <col min="259" max="259" width="53.1328125" style="184" customWidth="1"/>
    <col min="260" max="260" width="13.59765625" style="184" customWidth="1"/>
    <col min="261" max="261" width="11.86328125" style="184" customWidth="1"/>
    <col min="262" max="262" width="13.59765625" style="184" customWidth="1"/>
    <col min="263" max="263" width="9.1328125" style="184"/>
    <col min="264" max="264" width="13.265625" style="184" customWidth="1"/>
    <col min="265" max="265" width="7.59765625" style="184" customWidth="1"/>
    <col min="266" max="266" width="7.3984375" style="184" customWidth="1"/>
    <col min="267" max="267" width="10" style="184" customWidth="1"/>
    <col min="268" max="268" width="16.86328125" style="184" customWidth="1"/>
    <col min="269" max="512" width="9.1328125" style="184"/>
    <col min="513" max="513" width="4.86328125" style="184" customWidth="1"/>
    <col min="514" max="514" width="11.59765625" style="184" customWidth="1"/>
    <col min="515" max="515" width="53.1328125" style="184" customWidth="1"/>
    <col min="516" max="516" width="13.59765625" style="184" customWidth="1"/>
    <col min="517" max="517" width="11.86328125" style="184" customWidth="1"/>
    <col min="518" max="518" width="13.59765625" style="184" customWidth="1"/>
    <col min="519" max="519" width="9.1328125" style="184"/>
    <col min="520" max="520" width="13.265625" style="184" customWidth="1"/>
    <col min="521" max="521" width="7.59765625" style="184" customWidth="1"/>
    <col min="522" max="522" width="7.3984375" style="184" customWidth="1"/>
    <col min="523" max="523" width="10" style="184" customWidth="1"/>
    <col min="524" max="524" width="16.86328125" style="184" customWidth="1"/>
    <col min="525" max="768" width="9.1328125" style="184"/>
    <col min="769" max="769" width="4.86328125" style="184" customWidth="1"/>
    <col min="770" max="770" width="11.59765625" style="184" customWidth="1"/>
    <col min="771" max="771" width="53.1328125" style="184" customWidth="1"/>
    <col min="772" max="772" width="13.59765625" style="184" customWidth="1"/>
    <col min="773" max="773" width="11.86328125" style="184" customWidth="1"/>
    <col min="774" max="774" width="13.59765625" style="184" customWidth="1"/>
    <col min="775" max="775" width="9.1328125" style="184"/>
    <col min="776" max="776" width="13.265625" style="184" customWidth="1"/>
    <col min="777" max="777" width="7.59765625" style="184" customWidth="1"/>
    <col min="778" max="778" width="7.3984375" style="184" customWidth="1"/>
    <col min="779" max="779" width="10" style="184" customWidth="1"/>
    <col min="780" max="780" width="16.86328125" style="184" customWidth="1"/>
    <col min="781" max="1024" width="9.1328125" style="184"/>
    <col min="1025" max="1025" width="4.86328125" style="184" customWidth="1"/>
    <col min="1026" max="1026" width="11.59765625" style="184" customWidth="1"/>
    <col min="1027" max="1027" width="53.1328125" style="184" customWidth="1"/>
    <col min="1028" max="1028" width="13.59765625" style="184" customWidth="1"/>
    <col min="1029" max="1029" width="11.86328125" style="184" customWidth="1"/>
    <col min="1030" max="1030" width="13.59765625" style="184" customWidth="1"/>
    <col min="1031" max="1031" width="9.1328125" style="184"/>
    <col min="1032" max="1032" width="13.265625" style="184" customWidth="1"/>
    <col min="1033" max="1033" width="7.59765625" style="184" customWidth="1"/>
    <col min="1034" max="1034" width="7.3984375" style="184" customWidth="1"/>
    <col min="1035" max="1035" width="10" style="184" customWidth="1"/>
    <col min="1036" max="1036" width="16.86328125" style="184" customWidth="1"/>
    <col min="1037" max="1280" width="9.1328125" style="184"/>
    <col min="1281" max="1281" width="4.86328125" style="184" customWidth="1"/>
    <col min="1282" max="1282" width="11.59765625" style="184" customWidth="1"/>
    <col min="1283" max="1283" width="53.1328125" style="184" customWidth="1"/>
    <col min="1284" max="1284" width="13.59765625" style="184" customWidth="1"/>
    <col min="1285" max="1285" width="11.86328125" style="184" customWidth="1"/>
    <col min="1286" max="1286" width="13.59765625" style="184" customWidth="1"/>
    <col min="1287" max="1287" width="9.1328125" style="184"/>
    <col min="1288" max="1288" width="13.265625" style="184" customWidth="1"/>
    <col min="1289" max="1289" width="7.59765625" style="184" customWidth="1"/>
    <col min="1290" max="1290" width="7.3984375" style="184" customWidth="1"/>
    <col min="1291" max="1291" width="10" style="184" customWidth="1"/>
    <col min="1292" max="1292" width="16.86328125" style="184" customWidth="1"/>
    <col min="1293" max="1536" width="9.1328125" style="184"/>
    <col min="1537" max="1537" width="4.86328125" style="184" customWidth="1"/>
    <col min="1538" max="1538" width="11.59765625" style="184" customWidth="1"/>
    <col min="1539" max="1539" width="53.1328125" style="184" customWidth="1"/>
    <col min="1540" max="1540" width="13.59765625" style="184" customWidth="1"/>
    <col min="1541" max="1541" width="11.86328125" style="184" customWidth="1"/>
    <col min="1542" max="1542" width="13.59765625" style="184" customWidth="1"/>
    <col min="1543" max="1543" width="9.1328125" style="184"/>
    <col min="1544" max="1544" width="13.265625" style="184" customWidth="1"/>
    <col min="1545" max="1545" width="7.59765625" style="184" customWidth="1"/>
    <col min="1546" max="1546" width="7.3984375" style="184" customWidth="1"/>
    <col min="1547" max="1547" width="10" style="184" customWidth="1"/>
    <col min="1548" max="1548" width="16.86328125" style="184" customWidth="1"/>
    <col min="1549" max="1792" width="9.1328125" style="184"/>
    <col min="1793" max="1793" width="4.86328125" style="184" customWidth="1"/>
    <col min="1794" max="1794" width="11.59765625" style="184" customWidth="1"/>
    <col min="1795" max="1795" width="53.1328125" style="184" customWidth="1"/>
    <col min="1796" max="1796" width="13.59765625" style="184" customWidth="1"/>
    <col min="1797" max="1797" width="11.86328125" style="184" customWidth="1"/>
    <col min="1798" max="1798" width="13.59765625" style="184" customWidth="1"/>
    <col min="1799" max="1799" width="9.1328125" style="184"/>
    <col min="1800" max="1800" width="13.265625" style="184" customWidth="1"/>
    <col min="1801" max="1801" width="7.59765625" style="184" customWidth="1"/>
    <col min="1802" max="1802" width="7.3984375" style="184" customWidth="1"/>
    <col min="1803" max="1803" width="10" style="184" customWidth="1"/>
    <col min="1804" max="1804" width="16.86328125" style="184" customWidth="1"/>
    <col min="1805" max="2048" width="9.1328125" style="184"/>
    <col min="2049" max="2049" width="4.86328125" style="184" customWidth="1"/>
    <col min="2050" max="2050" width="11.59765625" style="184" customWidth="1"/>
    <col min="2051" max="2051" width="53.1328125" style="184" customWidth="1"/>
    <col min="2052" max="2052" width="13.59765625" style="184" customWidth="1"/>
    <col min="2053" max="2053" width="11.86328125" style="184" customWidth="1"/>
    <col min="2054" max="2054" width="13.59765625" style="184" customWidth="1"/>
    <col min="2055" max="2055" width="9.1328125" style="184"/>
    <col min="2056" max="2056" width="13.265625" style="184" customWidth="1"/>
    <col min="2057" max="2057" width="7.59765625" style="184" customWidth="1"/>
    <col min="2058" max="2058" width="7.3984375" style="184" customWidth="1"/>
    <col min="2059" max="2059" width="10" style="184" customWidth="1"/>
    <col min="2060" max="2060" width="16.86328125" style="184" customWidth="1"/>
    <col min="2061" max="2304" width="9.1328125" style="184"/>
    <col min="2305" max="2305" width="4.86328125" style="184" customWidth="1"/>
    <col min="2306" max="2306" width="11.59765625" style="184" customWidth="1"/>
    <col min="2307" max="2307" width="53.1328125" style="184" customWidth="1"/>
    <col min="2308" max="2308" width="13.59765625" style="184" customWidth="1"/>
    <col min="2309" max="2309" width="11.86328125" style="184" customWidth="1"/>
    <col min="2310" max="2310" width="13.59765625" style="184" customWidth="1"/>
    <col min="2311" max="2311" width="9.1328125" style="184"/>
    <col min="2312" max="2312" width="13.265625" style="184" customWidth="1"/>
    <col min="2313" max="2313" width="7.59765625" style="184" customWidth="1"/>
    <col min="2314" max="2314" width="7.3984375" style="184" customWidth="1"/>
    <col min="2315" max="2315" width="10" style="184" customWidth="1"/>
    <col min="2316" max="2316" width="16.86328125" style="184" customWidth="1"/>
    <col min="2317" max="2560" width="9.1328125" style="184"/>
    <col min="2561" max="2561" width="4.86328125" style="184" customWidth="1"/>
    <col min="2562" max="2562" width="11.59765625" style="184" customWidth="1"/>
    <col min="2563" max="2563" width="53.1328125" style="184" customWidth="1"/>
    <col min="2564" max="2564" width="13.59765625" style="184" customWidth="1"/>
    <col min="2565" max="2565" width="11.86328125" style="184" customWidth="1"/>
    <col min="2566" max="2566" width="13.59765625" style="184" customWidth="1"/>
    <col min="2567" max="2567" width="9.1328125" style="184"/>
    <col min="2568" max="2568" width="13.265625" style="184" customWidth="1"/>
    <col min="2569" max="2569" width="7.59765625" style="184" customWidth="1"/>
    <col min="2570" max="2570" width="7.3984375" style="184" customWidth="1"/>
    <col min="2571" max="2571" width="10" style="184" customWidth="1"/>
    <col min="2572" max="2572" width="16.86328125" style="184" customWidth="1"/>
    <col min="2573" max="2816" width="9.1328125" style="184"/>
    <col min="2817" max="2817" width="4.86328125" style="184" customWidth="1"/>
    <col min="2818" max="2818" width="11.59765625" style="184" customWidth="1"/>
    <col min="2819" max="2819" width="53.1328125" style="184" customWidth="1"/>
    <col min="2820" max="2820" width="13.59765625" style="184" customWidth="1"/>
    <col min="2821" max="2821" width="11.86328125" style="184" customWidth="1"/>
    <col min="2822" max="2822" width="13.59765625" style="184" customWidth="1"/>
    <col min="2823" max="2823" width="9.1328125" style="184"/>
    <col min="2824" max="2824" width="13.265625" style="184" customWidth="1"/>
    <col min="2825" max="2825" width="7.59765625" style="184" customWidth="1"/>
    <col min="2826" max="2826" width="7.3984375" style="184" customWidth="1"/>
    <col min="2827" max="2827" width="10" style="184" customWidth="1"/>
    <col min="2828" max="2828" width="16.86328125" style="184" customWidth="1"/>
    <col min="2829" max="3072" width="9.1328125" style="184"/>
    <col min="3073" max="3073" width="4.86328125" style="184" customWidth="1"/>
    <col min="3074" max="3074" width="11.59765625" style="184" customWidth="1"/>
    <col min="3075" max="3075" width="53.1328125" style="184" customWidth="1"/>
    <col min="3076" max="3076" width="13.59765625" style="184" customWidth="1"/>
    <col min="3077" max="3077" width="11.86328125" style="184" customWidth="1"/>
    <col min="3078" max="3078" width="13.59765625" style="184" customWidth="1"/>
    <col min="3079" max="3079" width="9.1328125" style="184"/>
    <col min="3080" max="3080" width="13.265625" style="184" customWidth="1"/>
    <col min="3081" max="3081" width="7.59765625" style="184" customWidth="1"/>
    <col min="3082" max="3082" width="7.3984375" style="184" customWidth="1"/>
    <col min="3083" max="3083" width="10" style="184" customWidth="1"/>
    <col min="3084" max="3084" width="16.86328125" style="184" customWidth="1"/>
    <col min="3085" max="3328" width="9.1328125" style="184"/>
    <col min="3329" max="3329" width="4.86328125" style="184" customWidth="1"/>
    <col min="3330" max="3330" width="11.59765625" style="184" customWidth="1"/>
    <col min="3331" max="3331" width="53.1328125" style="184" customWidth="1"/>
    <col min="3332" max="3332" width="13.59765625" style="184" customWidth="1"/>
    <col min="3333" max="3333" width="11.86328125" style="184" customWidth="1"/>
    <col min="3334" max="3334" width="13.59765625" style="184" customWidth="1"/>
    <col min="3335" max="3335" width="9.1328125" style="184"/>
    <col min="3336" max="3336" width="13.265625" style="184" customWidth="1"/>
    <col min="3337" max="3337" width="7.59765625" style="184" customWidth="1"/>
    <col min="3338" max="3338" width="7.3984375" style="184" customWidth="1"/>
    <col min="3339" max="3339" width="10" style="184" customWidth="1"/>
    <col min="3340" max="3340" width="16.86328125" style="184" customWidth="1"/>
    <col min="3341" max="3584" width="9.1328125" style="184"/>
    <col min="3585" max="3585" width="4.86328125" style="184" customWidth="1"/>
    <col min="3586" max="3586" width="11.59765625" style="184" customWidth="1"/>
    <col min="3587" max="3587" width="53.1328125" style="184" customWidth="1"/>
    <col min="3588" max="3588" width="13.59765625" style="184" customWidth="1"/>
    <col min="3589" max="3589" width="11.86328125" style="184" customWidth="1"/>
    <col min="3590" max="3590" width="13.59765625" style="184" customWidth="1"/>
    <col min="3591" max="3591" width="9.1328125" style="184"/>
    <col min="3592" max="3592" width="13.265625" style="184" customWidth="1"/>
    <col min="3593" max="3593" width="7.59765625" style="184" customWidth="1"/>
    <col min="3594" max="3594" width="7.3984375" style="184" customWidth="1"/>
    <col min="3595" max="3595" width="10" style="184" customWidth="1"/>
    <col min="3596" max="3596" width="16.86328125" style="184" customWidth="1"/>
    <col min="3597" max="3840" width="9.1328125" style="184"/>
    <col min="3841" max="3841" width="4.86328125" style="184" customWidth="1"/>
    <col min="3842" max="3842" width="11.59765625" style="184" customWidth="1"/>
    <col min="3843" max="3843" width="53.1328125" style="184" customWidth="1"/>
    <col min="3844" max="3844" width="13.59765625" style="184" customWidth="1"/>
    <col min="3845" max="3845" width="11.86328125" style="184" customWidth="1"/>
    <col min="3846" max="3846" width="13.59765625" style="184" customWidth="1"/>
    <col min="3847" max="3847" width="9.1328125" style="184"/>
    <col min="3848" max="3848" width="13.265625" style="184" customWidth="1"/>
    <col min="3849" max="3849" width="7.59765625" style="184" customWidth="1"/>
    <col min="3850" max="3850" width="7.3984375" style="184" customWidth="1"/>
    <col min="3851" max="3851" width="10" style="184" customWidth="1"/>
    <col min="3852" max="3852" width="16.86328125" style="184" customWidth="1"/>
    <col min="3853" max="4096" width="9.1328125" style="184"/>
    <col min="4097" max="4097" width="4.86328125" style="184" customWidth="1"/>
    <col min="4098" max="4098" width="11.59765625" style="184" customWidth="1"/>
    <col min="4099" max="4099" width="53.1328125" style="184" customWidth="1"/>
    <col min="4100" max="4100" width="13.59765625" style="184" customWidth="1"/>
    <col min="4101" max="4101" width="11.86328125" style="184" customWidth="1"/>
    <col min="4102" max="4102" width="13.59765625" style="184" customWidth="1"/>
    <col min="4103" max="4103" width="9.1328125" style="184"/>
    <col min="4104" max="4104" width="13.265625" style="184" customWidth="1"/>
    <col min="4105" max="4105" width="7.59765625" style="184" customWidth="1"/>
    <col min="4106" max="4106" width="7.3984375" style="184" customWidth="1"/>
    <col min="4107" max="4107" width="10" style="184" customWidth="1"/>
    <col min="4108" max="4108" width="16.86328125" style="184" customWidth="1"/>
    <col min="4109" max="4352" width="9.1328125" style="184"/>
    <col min="4353" max="4353" width="4.86328125" style="184" customWidth="1"/>
    <col min="4354" max="4354" width="11.59765625" style="184" customWidth="1"/>
    <col min="4355" max="4355" width="53.1328125" style="184" customWidth="1"/>
    <col min="4356" max="4356" width="13.59765625" style="184" customWidth="1"/>
    <col min="4357" max="4357" width="11.86328125" style="184" customWidth="1"/>
    <col min="4358" max="4358" width="13.59765625" style="184" customWidth="1"/>
    <col min="4359" max="4359" width="9.1328125" style="184"/>
    <col min="4360" max="4360" width="13.265625" style="184" customWidth="1"/>
    <col min="4361" max="4361" width="7.59765625" style="184" customWidth="1"/>
    <col min="4362" max="4362" width="7.3984375" style="184" customWidth="1"/>
    <col min="4363" max="4363" width="10" style="184" customWidth="1"/>
    <col min="4364" max="4364" width="16.86328125" style="184" customWidth="1"/>
    <col min="4365" max="4608" width="9.1328125" style="184"/>
    <col min="4609" max="4609" width="4.86328125" style="184" customWidth="1"/>
    <col min="4610" max="4610" width="11.59765625" style="184" customWidth="1"/>
    <col min="4611" max="4611" width="53.1328125" style="184" customWidth="1"/>
    <col min="4612" max="4612" width="13.59765625" style="184" customWidth="1"/>
    <col min="4613" max="4613" width="11.86328125" style="184" customWidth="1"/>
    <col min="4614" max="4614" width="13.59765625" style="184" customWidth="1"/>
    <col min="4615" max="4615" width="9.1328125" style="184"/>
    <col min="4616" max="4616" width="13.265625" style="184" customWidth="1"/>
    <col min="4617" max="4617" width="7.59765625" style="184" customWidth="1"/>
    <col min="4618" max="4618" width="7.3984375" style="184" customWidth="1"/>
    <col min="4619" max="4619" width="10" style="184" customWidth="1"/>
    <col min="4620" max="4620" width="16.86328125" style="184" customWidth="1"/>
    <col min="4621" max="4864" width="9.1328125" style="184"/>
    <col min="4865" max="4865" width="4.86328125" style="184" customWidth="1"/>
    <col min="4866" max="4866" width="11.59765625" style="184" customWidth="1"/>
    <col min="4867" max="4867" width="53.1328125" style="184" customWidth="1"/>
    <col min="4868" max="4868" width="13.59765625" style="184" customWidth="1"/>
    <col min="4869" max="4869" width="11.86328125" style="184" customWidth="1"/>
    <col min="4870" max="4870" width="13.59765625" style="184" customWidth="1"/>
    <col min="4871" max="4871" width="9.1328125" style="184"/>
    <col min="4872" max="4872" width="13.265625" style="184" customWidth="1"/>
    <col min="4873" max="4873" width="7.59765625" style="184" customWidth="1"/>
    <col min="4874" max="4874" width="7.3984375" style="184" customWidth="1"/>
    <col min="4875" max="4875" width="10" style="184" customWidth="1"/>
    <col min="4876" max="4876" width="16.86328125" style="184" customWidth="1"/>
    <col min="4877" max="5120" width="9.1328125" style="184"/>
    <col min="5121" max="5121" width="4.86328125" style="184" customWidth="1"/>
    <col min="5122" max="5122" width="11.59765625" style="184" customWidth="1"/>
    <col min="5123" max="5123" width="53.1328125" style="184" customWidth="1"/>
    <col min="5124" max="5124" width="13.59765625" style="184" customWidth="1"/>
    <col min="5125" max="5125" width="11.86328125" style="184" customWidth="1"/>
    <col min="5126" max="5126" width="13.59765625" style="184" customWidth="1"/>
    <col min="5127" max="5127" width="9.1328125" style="184"/>
    <col min="5128" max="5128" width="13.265625" style="184" customWidth="1"/>
    <col min="5129" max="5129" width="7.59765625" style="184" customWidth="1"/>
    <col min="5130" max="5130" width="7.3984375" style="184" customWidth="1"/>
    <col min="5131" max="5131" width="10" style="184" customWidth="1"/>
    <col min="5132" max="5132" width="16.86328125" style="184" customWidth="1"/>
    <col min="5133" max="5376" width="9.1328125" style="184"/>
    <col min="5377" max="5377" width="4.86328125" style="184" customWidth="1"/>
    <col min="5378" max="5378" width="11.59765625" style="184" customWidth="1"/>
    <col min="5379" max="5379" width="53.1328125" style="184" customWidth="1"/>
    <col min="5380" max="5380" width="13.59765625" style="184" customWidth="1"/>
    <col min="5381" max="5381" width="11.86328125" style="184" customWidth="1"/>
    <col min="5382" max="5382" width="13.59765625" style="184" customWidth="1"/>
    <col min="5383" max="5383" width="9.1328125" style="184"/>
    <col min="5384" max="5384" width="13.265625" style="184" customWidth="1"/>
    <col min="5385" max="5385" width="7.59765625" style="184" customWidth="1"/>
    <col min="5386" max="5386" width="7.3984375" style="184" customWidth="1"/>
    <col min="5387" max="5387" width="10" style="184" customWidth="1"/>
    <col min="5388" max="5388" width="16.86328125" style="184" customWidth="1"/>
    <col min="5389" max="5632" width="9.1328125" style="184"/>
    <col min="5633" max="5633" width="4.86328125" style="184" customWidth="1"/>
    <col min="5634" max="5634" width="11.59765625" style="184" customWidth="1"/>
    <col min="5635" max="5635" width="53.1328125" style="184" customWidth="1"/>
    <col min="5636" max="5636" width="13.59765625" style="184" customWidth="1"/>
    <col min="5637" max="5637" width="11.86328125" style="184" customWidth="1"/>
    <col min="5638" max="5638" width="13.59765625" style="184" customWidth="1"/>
    <col min="5639" max="5639" width="9.1328125" style="184"/>
    <col min="5640" max="5640" width="13.265625" style="184" customWidth="1"/>
    <col min="5641" max="5641" width="7.59765625" style="184" customWidth="1"/>
    <col min="5642" max="5642" width="7.3984375" style="184" customWidth="1"/>
    <col min="5643" max="5643" width="10" style="184" customWidth="1"/>
    <col min="5644" max="5644" width="16.86328125" style="184" customWidth="1"/>
    <col min="5645" max="5888" width="9.1328125" style="184"/>
    <col min="5889" max="5889" width="4.86328125" style="184" customWidth="1"/>
    <col min="5890" max="5890" width="11.59765625" style="184" customWidth="1"/>
    <col min="5891" max="5891" width="53.1328125" style="184" customWidth="1"/>
    <col min="5892" max="5892" width="13.59765625" style="184" customWidth="1"/>
    <col min="5893" max="5893" width="11.86328125" style="184" customWidth="1"/>
    <col min="5894" max="5894" width="13.59765625" style="184" customWidth="1"/>
    <col min="5895" max="5895" width="9.1328125" style="184"/>
    <col min="5896" max="5896" width="13.265625" style="184" customWidth="1"/>
    <col min="5897" max="5897" width="7.59765625" style="184" customWidth="1"/>
    <col min="5898" max="5898" width="7.3984375" style="184" customWidth="1"/>
    <col min="5899" max="5899" width="10" style="184" customWidth="1"/>
    <col min="5900" max="5900" width="16.86328125" style="184" customWidth="1"/>
    <col min="5901" max="6144" width="9.1328125" style="184"/>
    <col min="6145" max="6145" width="4.86328125" style="184" customWidth="1"/>
    <col min="6146" max="6146" width="11.59765625" style="184" customWidth="1"/>
    <col min="6147" max="6147" width="53.1328125" style="184" customWidth="1"/>
    <col min="6148" max="6148" width="13.59765625" style="184" customWidth="1"/>
    <col min="6149" max="6149" width="11.86328125" style="184" customWidth="1"/>
    <col min="6150" max="6150" width="13.59765625" style="184" customWidth="1"/>
    <col min="6151" max="6151" width="9.1328125" style="184"/>
    <col min="6152" max="6152" width="13.265625" style="184" customWidth="1"/>
    <col min="6153" max="6153" width="7.59765625" style="184" customWidth="1"/>
    <col min="6154" max="6154" width="7.3984375" style="184" customWidth="1"/>
    <col min="6155" max="6155" width="10" style="184" customWidth="1"/>
    <col min="6156" max="6156" width="16.86328125" style="184" customWidth="1"/>
    <col min="6157" max="6400" width="9.1328125" style="184"/>
    <col min="6401" max="6401" width="4.86328125" style="184" customWidth="1"/>
    <col min="6402" max="6402" width="11.59765625" style="184" customWidth="1"/>
    <col min="6403" max="6403" width="53.1328125" style="184" customWidth="1"/>
    <col min="6404" max="6404" width="13.59765625" style="184" customWidth="1"/>
    <col min="6405" max="6405" width="11.86328125" style="184" customWidth="1"/>
    <col min="6406" max="6406" width="13.59765625" style="184" customWidth="1"/>
    <col min="6407" max="6407" width="9.1328125" style="184"/>
    <col min="6408" max="6408" width="13.265625" style="184" customWidth="1"/>
    <col min="6409" max="6409" width="7.59765625" style="184" customWidth="1"/>
    <col min="6410" max="6410" width="7.3984375" style="184" customWidth="1"/>
    <col min="6411" max="6411" width="10" style="184" customWidth="1"/>
    <col min="6412" max="6412" width="16.86328125" style="184" customWidth="1"/>
    <col min="6413" max="6656" width="9.1328125" style="184"/>
    <col min="6657" max="6657" width="4.86328125" style="184" customWidth="1"/>
    <col min="6658" max="6658" width="11.59765625" style="184" customWidth="1"/>
    <col min="6659" max="6659" width="53.1328125" style="184" customWidth="1"/>
    <col min="6660" max="6660" width="13.59765625" style="184" customWidth="1"/>
    <col min="6661" max="6661" width="11.86328125" style="184" customWidth="1"/>
    <col min="6662" max="6662" width="13.59765625" style="184" customWidth="1"/>
    <col min="6663" max="6663" width="9.1328125" style="184"/>
    <col min="6664" max="6664" width="13.265625" style="184" customWidth="1"/>
    <col min="6665" max="6665" width="7.59765625" style="184" customWidth="1"/>
    <col min="6666" max="6666" width="7.3984375" style="184" customWidth="1"/>
    <col min="6667" max="6667" width="10" style="184" customWidth="1"/>
    <col min="6668" max="6668" width="16.86328125" style="184" customWidth="1"/>
    <col min="6669" max="6912" width="9.1328125" style="184"/>
    <col min="6913" max="6913" width="4.86328125" style="184" customWidth="1"/>
    <col min="6914" max="6914" width="11.59765625" style="184" customWidth="1"/>
    <col min="6915" max="6915" width="53.1328125" style="184" customWidth="1"/>
    <col min="6916" max="6916" width="13.59765625" style="184" customWidth="1"/>
    <col min="6917" max="6917" width="11.86328125" style="184" customWidth="1"/>
    <col min="6918" max="6918" width="13.59765625" style="184" customWidth="1"/>
    <col min="6919" max="6919" width="9.1328125" style="184"/>
    <col min="6920" max="6920" width="13.265625" style="184" customWidth="1"/>
    <col min="6921" max="6921" width="7.59765625" style="184" customWidth="1"/>
    <col min="6922" max="6922" width="7.3984375" style="184" customWidth="1"/>
    <col min="6923" max="6923" width="10" style="184" customWidth="1"/>
    <col min="6924" max="6924" width="16.86328125" style="184" customWidth="1"/>
    <col min="6925" max="7168" width="9.1328125" style="184"/>
    <col min="7169" max="7169" width="4.86328125" style="184" customWidth="1"/>
    <col min="7170" max="7170" width="11.59765625" style="184" customWidth="1"/>
    <col min="7171" max="7171" width="53.1328125" style="184" customWidth="1"/>
    <col min="7172" max="7172" width="13.59765625" style="184" customWidth="1"/>
    <col min="7173" max="7173" width="11.86328125" style="184" customWidth="1"/>
    <col min="7174" max="7174" width="13.59765625" style="184" customWidth="1"/>
    <col min="7175" max="7175" width="9.1328125" style="184"/>
    <col min="7176" max="7176" width="13.265625" style="184" customWidth="1"/>
    <col min="7177" max="7177" width="7.59765625" style="184" customWidth="1"/>
    <col min="7178" max="7178" width="7.3984375" style="184" customWidth="1"/>
    <col min="7179" max="7179" width="10" style="184" customWidth="1"/>
    <col min="7180" max="7180" width="16.86328125" style="184" customWidth="1"/>
    <col min="7181" max="7424" width="9.1328125" style="184"/>
    <col min="7425" max="7425" width="4.86328125" style="184" customWidth="1"/>
    <col min="7426" max="7426" width="11.59765625" style="184" customWidth="1"/>
    <col min="7427" max="7427" width="53.1328125" style="184" customWidth="1"/>
    <col min="7428" max="7428" width="13.59765625" style="184" customWidth="1"/>
    <col min="7429" max="7429" width="11.86328125" style="184" customWidth="1"/>
    <col min="7430" max="7430" width="13.59765625" style="184" customWidth="1"/>
    <col min="7431" max="7431" width="9.1328125" style="184"/>
    <col min="7432" max="7432" width="13.265625" style="184" customWidth="1"/>
    <col min="7433" max="7433" width="7.59765625" style="184" customWidth="1"/>
    <col min="7434" max="7434" width="7.3984375" style="184" customWidth="1"/>
    <col min="7435" max="7435" width="10" style="184" customWidth="1"/>
    <col min="7436" max="7436" width="16.86328125" style="184" customWidth="1"/>
    <col min="7437" max="7680" width="9.1328125" style="184"/>
    <col min="7681" max="7681" width="4.86328125" style="184" customWidth="1"/>
    <col min="7682" max="7682" width="11.59765625" style="184" customWidth="1"/>
    <col min="7683" max="7683" width="53.1328125" style="184" customWidth="1"/>
    <col min="7684" max="7684" width="13.59765625" style="184" customWidth="1"/>
    <col min="7685" max="7685" width="11.86328125" style="184" customWidth="1"/>
    <col min="7686" max="7686" width="13.59765625" style="184" customWidth="1"/>
    <col min="7687" max="7687" width="9.1328125" style="184"/>
    <col min="7688" max="7688" width="13.265625" style="184" customWidth="1"/>
    <col min="7689" max="7689" width="7.59765625" style="184" customWidth="1"/>
    <col min="7690" max="7690" width="7.3984375" style="184" customWidth="1"/>
    <col min="7691" max="7691" width="10" style="184" customWidth="1"/>
    <col min="7692" max="7692" width="16.86328125" style="184" customWidth="1"/>
    <col min="7693" max="7936" width="9.1328125" style="184"/>
    <col min="7937" max="7937" width="4.86328125" style="184" customWidth="1"/>
    <col min="7938" max="7938" width="11.59765625" style="184" customWidth="1"/>
    <col min="7939" max="7939" width="53.1328125" style="184" customWidth="1"/>
    <col min="7940" max="7940" width="13.59765625" style="184" customWidth="1"/>
    <col min="7941" max="7941" width="11.86328125" style="184" customWidth="1"/>
    <col min="7942" max="7942" width="13.59765625" style="184" customWidth="1"/>
    <col min="7943" max="7943" width="9.1328125" style="184"/>
    <col min="7944" max="7944" width="13.265625" style="184" customWidth="1"/>
    <col min="7945" max="7945" width="7.59765625" style="184" customWidth="1"/>
    <col min="7946" max="7946" width="7.3984375" style="184" customWidth="1"/>
    <col min="7947" max="7947" width="10" style="184" customWidth="1"/>
    <col min="7948" max="7948" width="16.86328125" style="184" customWidth="1"/>
    <col min="7949" max="8192" width="9.1328125" style="184"/>
    <col min="8193" max="8193" width="4.86328125" style="184" customWidth="1"/>
    <col min="8194" max="8194" width="11.59765625" style="184" customWidth="1"/>
    <col min="8195" max="8195" width="53.1328125" style="184" customWidth="1"/>
    <col min="8196" max="8196" width="13.59765625" style="184" customWidth="1"/>
    <col min="8197" max="8197" width="11.86328125" style="184" customWidth="1"/>
    <col min="8198" max="8198" width="13.59765625" style="184" customWidth="1"/>
    <col min="8199" max="8199" width="9.1328125" style="184"/>
    <col min="8200" max="8200" width="13.265625" style="184" customWidth="1"/>
    <col min="8201" max="8201" width="7.59765625" style="184" customWidth="1"/>
    <col min="8202" max="8202" width="7.3984375" style="184" customWidth="1"/>
    <col min="8203" max="8203" width="10" style="184" customWidth="1"/>
    <col min="8204" max="8204" width="16.86328125" style="184" customWidth="1"/>
    <col min="8205" max="8448" width="9.1328125" style="184"/>
    <col min="8449" max="8449" width="4.86328125" style="184" customWidth="1"/>
    <col min="8450" max="8450" width="11.59765625" style="184" customWidth="1"/>
    <col min="8451" max="8451" width="53.1328125" style="184" customWidth="1"/>
    <col min="8452" max="8452" width="13.59765625" style="184" customWidth="1"/>
    <col min="8453" max="8453" width="11.86328125" style="184" customWidth="1"/>
    <col min="8454" max="8454" width="13.59765625" style="184" customWidth="1"/>
    <col min="8455" max="8455" width="9.1328125" style="184"/>
    <col min="8456" max="8456" width="13.265625" style="184" customWidth="1"/>
    <col min="8457" max="8457" width="7.59765625" style="184" customWidth="1"/>
    <col min="8458" max="8458" width="7.3984375" style="184" customWidth="1"/>
    <col min="8459" max="8459" width="10" style="184" customWidth="1"/>
    <col min="8460" max="8460" width="16.86328125" style="184" customWidth="1"/>
    <col min="8461" max="8704" width="9.1328125" style="184"/>
    <col min="8705" max="8705" width="4.86328125" style="184" customWidth="1"/>
    <col min="8706" max="8706" width="11.59765625" style="184" customWidth="1"/>
    <col min="8707" max="8707" width="53.1328125" style="184" customWidth="1"/>
    <col min="8708" max="8708" width="13.59765625" style="184" customWidth="1"/>
    <col min="8709" max="8709" width="11.86328125" style="184" customWidth="1"/>
    <col min="8710" max="8710" width="13.59765625" style="184" customWidth="1"/>
    <col min="8711" max="8711" width="9.1328125" style="184"/>
    <col min="8712" max="8712" width="13.265625" style="184" customWidth="1"/>
    <col min="8713" max="8713" width="7.59765625" style="184" customWidth="1"/>
    <col min="8714" max="8714" width="7.3984375" style="184" customWidth="1"/>
    <col min="8715" max="8715" width="10" style="184" customWidth="1"/>
    <col min="8716" max="8716" width="16.86328125" style="184" customWidth="1"/>
    <col min="8717" max="8960" width="9.1328125" style="184"/>
    <col min="8961" max="8961" width="4.86328125" style="184" customWidth="1"/>
    <col min="8962" max="8962" width="11.59765625" style="184" customWidth="1"/>
    <col min="8963" max="8963" width="53.1328125" style="184" customWidth="1"/>
    <col min="8964" max="8964" width="13.59765625" style="184" customWidth="1"/>
    <col min="8965" max="8965" width="11.86328125" style="184" customWidth="1"/>
    <col min="8966" max="8966" width="13.59765625" style="184" customWidth="1"/>
    <col min="8967" max="8967" width="9.1328125" style="184"/>
    <col min="8968" max="8968" width="13.265625" style="184" customWidth="1"/>
    <col min="8969" max="8969" width="7.59765625" style="184" customWidth="1"/>
    <col min="8970" max="8970" width="7.3984375" style="184" customWidth="1"/>
    <col min="8971" max="8971" width="10" style="184" customWidth="1"/>
    <col min="8972" max="8972" width="16.86328125" style="184" customWidth="1"/>
    <col min="8973" max="9216" width="9.1328125" style="184"/>
    <col min="9217" max="9217" width="4.86328125" style="184" customWidth="1"/>
    <col min="9218" max="9218" width="11.59765625" style="184" customWidth="1"/>
    <col min="9219" max="9219" width="53.1328125" style="184" customWidth="1"/>
    <col min="9220" max="9220" width="13.59765625" style="184" customWidth="1"/>
    <col min="9221" max="9221" width="11.86328125" style="184" customWidth="1"/>
    <col min="9222" max="9222" width="13.59765625" style="184" customWidth="1"/>
    <col min="9223" max="9223" width="9.1328125" style="184"/>
    <col min="9224" max="9224" width="13.265625" style="184" customWidth="1"/>
    <col min="9225" max="9225" width="7.59765625" style="184" customWidth="1"/>
    <col min="9226" max="9226" width="7.3984375" style="184" customWidth="1"/>
    <col min="9227" max="9227" width="10" style="184" customWidth="1"/>
    <col min="9228" max="9228" width="16.86328125" style="184" customWidth="1"/>
    <col min="9229" max="9472" width="9.1328125" style="184"/>
    <col min="9473" max="9473" width="4.86328125" style="184" customWidth="1"/>
    <col min="9474" max="9474" width="11.59765625" style="184" customWidth="1"/>
    <col min="9475" max="9475" width="53.1328125" style="184" customWidth="1"/>
    <col min="9476" max="9476" width="13.59765625" style="184" customWidth="1"/>
    <col min="9477" max="9477" width="11.86328125" style="184" customWidth="1"/>
    <col min="9478" max="9478" width="13.59765625" style="184" customWidth="1"/>
    <col min="9479" max="9479" width="9.1328125" style="184"/>
    <col min="9480" max="9480" width="13.265625" style="184" customWidth="1"/>
    <col min="9481" max="9481" width="7.59765625" style="184" customWidth="1"/>
    <col min="9482" max="9482" width="7.3984375" style="184" customWidth="1"/>
    <col min="9483" max="9483" width="10" style="184" customWidth="1"/>
    <col min="9484" max="9484" width="16.86328125" style="184" customWidth="1"/>
    <col min="9485" max="9728" width="9.1328125" style="184"/>
    <col min="9729" max="9729" width="4.86328125" style="184" customWidth="1"/>
    <col min="9730" max="9730" width="11.59765625" style="184" customWidth="1"/>
    <col min="9731" max="9731" width="53.1328125" style="184" customWidth="1"/>
    <col min="9732" max="9732" width="13.59765625" style="184" customWidth="1"/>
    <col min="9733" max="9733" width="11.86328125" style="184" customWidth="1"/>
    <col min="9734" max="9734" width="13.59765625" style="184" customWidth="1"/>
    <col min="9735" max="9735" width="9.1328125" style="184"/>
    <col min="9736" max="9736" width="13.265625" style="184" customWidth="1"/>
    <col min="9737" max="9737" width="7.59765625" style="184" customWidth="1"/>
    <col min="9738" max="9738" width="7.3984375" style="184" customWidth="1"/>
    <col min="9739" max="9739" width="10" style="184" customWidth="1"/>
    <col min="9740" max="9740" width="16.86328125" style="184" customWidth="1"/>
    <col min="9741" max="9984" width="9.1328125" style="184"/>
    <col min="9985" max="9985" width="4.86328125" style="184" customWidth="1"/>
    <col min="9986" max="9986" width="11.59765625" style="184" customWidth="1"/>
    <col min="9987" max="9987" width="53.1328125" style="184" customWidth="1"/>
    <col min="9988" max="9988" width="13.59765625" style="184" customWidth="1"/>
    <col min="9989" max="9989" width="11.86328125" style="184" customWidth="1"/>
    <col min="9990" max="9990" width="13.59765625" style="184" customWidth="1"/>
    <col min="9991" max="9991" width="9.1328125" style="184"/>
    <col min="9992" max="9992" width="13.265625" style="184" customWidth="1"/>
    <col min="9993" max="9993" width="7.59765625" style="184" customWidth="1"/>
    <col min="9994" max="9994" width="7.3984375" style="184" customWidth="1"/>
    <col min="9995" max="9995" width="10" style="184" customWidth="1"/>
    <col min="9996" max="9996" width="16.86328125" style="184" customWidth="1"/>
    <col min="9997" max="10240" width="9.1328125" style="184"/>
    <col min="10241" max="10241" width="4.86328125" style="184" customWidth="1"/>
    <col min="10242" max="10242" width="11.59765625" style="184" customWidth="1"/>
    <col min="10243" max="10243" width="53.1328125" style="184" customWidth="1"/>
    <col min="10244" max="10244" width="13.59765625" style="184" customWidth="1"/>
    <col min="10245" max="10245" width="11.86328125" style="184" customWidth="1"/>
    <col min="10246" max="10246" width="13.59765625" style="184" customWidth="1"/>
    <col min="10247" max="10247" width="9.1328125" style="184"/>
    <col min="10248" max="10248" width="13.265625" style="184" customWidth="1"/>
    <col min="10249" max="10249" width="7.59765625" style="184" customWidth="1"/>
    <col min="10250" max="10250" width="7.3984375" style="184" customWidth="1"/>
    <col min="10251" max="10251" width="10" style="184" customWidth="1"/>
    <col min="10252" max="10252" width="16.86328125" style="184" customWidth="1"/>
    <col min="10253" max="10496" width="9.1328125" style="184"/>
    <col min="10497" max="10497" width="4.86328125" style="184" customWidth="1"/>
    <col min="10498" max="10498" width="11.59765625" style="184" customWidth="1"/>
    <col min="10499" max="10499" width="53.1328125" style="184" customWidth="1"/>
    <col min="10500" max="10500" width="13.59765625" style="184" customWidth="1"/>
    <col min="10501" max="10501" width="11.86328125" style="184" customWidth="1"/>
    <col min="10502" max="10502" width="13.59765625" style="184" customWidth="1"/>
    <col min="10503" max="10503" width="9.1328125" style="184"/>
    <col min="10504" max="10504" width="13.265625" style="184" customWidth="1"/>
    <col min="10505" max="10505" width="7.59765625" style="184" customWidth="1"/>
    <col min="10506" max="10506" width="7.3984375" style="184" customWidth="1"/>
    <col min="10507" max="10507" width="10" style="184" customWidth="1"/>
    <col min="10508" max="10508" width="16.86328125" style="184" customWidth="1"/>
    <col min="10509" max="10752" width="9.1328125" style="184"/>
    <col min="10753" max="10753" width="4.86328125" style="184" customWidth="1"/>
    <col min="10754" max="10754" width="11.59765625" style="184" customWidth="1"/>
    <col min="10755" max="10755" width="53.1328125" style="184" customWidth="1"/>
    <col min="10756" max="10756" width="13.59765625" style="184" customWidth="1"/>
    <col min="10757" max="10757" width="11.86328125" style="184" customWidth="1"/>
    <col min="10758" max="10758" width="13.59765625" style="184" customWidth="1"/>
    <col min="10759" max="10759" width="9.1328125" style="184"/>
    <col min="10760" max="10760" width="13.265625" style="184" customWidth="1"/>
    <col min="10761" max="10761" width="7.59765625" style="184" customWidth="1"/>
    <col min="10762" max="10762" width="7.3984375" style="184" customWidth="1"/>
    <col min="10763" max="10763" width="10" style="184" customWidth="1"/>
    <col min="10764" max="10764" width="16.86328125" style="184" customWidth="1"/>
    <col min="10765" max="11008" width="9.1328125" style="184"/>
    <col min="11009" max="11009" width="4.86328125" style="184" customWidth="1"/>
    <col min="11010" max="11010" width="11.59765625" style="184" customWidth="1"/>
    <col min="11011" max="11011" width="53.1328125" style="184" customWidth="1"/>
    <col min="11012" max="11012" width="13.59765625" style="184" customWidth="1"/>
    <col min="11013" max="11013" width="11.86328125" style="184" customWidth="1"/>
    <col min="11014" max="11014" width="13.59765625" style="184" customWidth="1"/>
    <col min="11015" max="11015" width="9.1328125" style="184"/>
    <col min="11016" max="11016" width="13.265625" style="184" customWidth="1"/>
    <col min="11017" max="11017" width="7.59765625" style="184" customWidth="1"/>
    <col min="11018" max="11018" width="7.3984375" style="184" customWidth="1"/>
    <col min="11019" max="11019" width="10" style="184" customWidth="1"/>
    <col min="11020" max="11020" width="16.86328125" style="184" customWidth="1"/>
    <col min="11021" max="11264" width="9.1328125" style="184"/>
    <col min="11265" max="11265" width="4.86328125" style="184" customWidth="1"/>
    <col min="11266" max="11266" width="11.59765625" style="184" customWidth="1"/>
    <col min="11267" max="11267" width="53.1328125" style="184" customWidth="1"/>
    <col min="11268" max="11268" width="13.59765625" style="184" customWidth="1"/>
    <col min="11269" max="11269" width="11.86328125" style="184" customWidth="1"/>
    <col min="11270" max="11270" width="13.59765625" style="184" customWidth="1"/>
    <col min="11271" max="11271" width="9.1328125" style="184"/>
    <col min="11272" max="11272" width="13.265625" style="184" customWidth="1"/>
    <col min="11273" max="11273" width="7.59765625" style="184" customWidth="1"/>
    <col min="11274" max="11274" width="7.3984375" style="184" customWidth="1"/>
    <col min="11275" max="11275" width="10" style="184" customWidth="1"/>
    <col min="11276" max="11276" width="16.86328125" style="184" customWidth="1"/>
    <col min="11277" max="11520" width="9.1328125" style="184"/>
    <col min="11521" max="11521" width="4.86328125" style="184" customWidth="1"/>
    <col min="11522" max="11522" width="11.59765625" style="184" customWidth="1"/>
    <col min="11523" max="11523" width="53.1328125" style="184" customWidth="1"/>
    <col min="11524" max="11524" width="13.59765625" style="184" customWidth="1"/>
    <col min="11525" max="11525" width="11.86328125" style="184" customWidth="1"/>
    <col min="11526" max="11526" width="13.59765625" style="184" customWidth="1"/>
    <col min="11527" max="11527" width="9.1328125" style="184"/>
    <col min="11528" max="11528" width="13.265625" style="184" customWidth="1"/>
    <col min="11529" max="11529" width="7.59765625" style="184" customWidth="1"/>
    <col min="11530" max="11530" width="7.3984375" style="184" customWidth="1"/>
    <col min="11531" max="11531" width="10" style="184" customWidth="1"/>
    <col min="11532" max="11532" width="16.86328125" style="184" customWidth="1"/>
    <col min="11533" max="11776" width="9.1328125" style="184"/>
    <col min="11777" max="11777" width="4.86328125" style="184" customWidth="1"/>
    <col min="11778" max="11778" width="11.59765625" style="184" customWidth="1"/>
    <col min="11779" max="11779" width="53.1328125" style="184" customWidth="1"/>
    <col min="11780" max="11780" width="13.59765625" style="184" customWidth="1"/>
    <col min="11781" max="11781" width="11.86328125" style="184" customWidth="1"/>
    <col min="11782" max="11782" width="13.59765625" style="184" customWidth="1"/>
    <col min="11783" max="11783" width="9.1328125" style="184"/>
    <col min="11784" max="11784" width="13.265625" style="184" customWidth="1"/>
    <col min="11785" max="11785" width="7.59765625" style="184" customWidth="1"/>
    <col min="11786" max="11786" width="7.3984375" style="184" customWidth="1"/>
    <col min="11787" max="11787" width="10" style="184" customWidth="1"/>
    <col min="11788" max="11788" width="16.86328125" style="184" customWidth="1"/>
    <col min="11789" max="12032" width="9.1328125" style="184"/>
    <col min="12033" max="12033" width="4.86328125" style="184" customWidth="1"/>
    <col min="12034" max="12034" width="11.59765625" style="184" customWidth="1"/>
    <col min="12035" max="12035" width="53.1328125" style="184" customWidth="1"/>
    <col min="12036" max="12036" width="13.59765625" style="184" customWidth="1"/>
    <col min="12037" max="12037" width="11.86328125" style="184" customWidth="1"/>
    <col min="12038" max="12038" width="13.59765625" style="184" customWidth="1"/>
    <col min="12039" max="12039" width="9.1328125" style="184"/>
    <col min="12040" max="12040" width="13.265625" style="184" customWidth="1"/>
    <col min="12041" max="12041" width="7.59765625" style="184" customWidth="1"/>
    <col min="12042" max="12042" width="7.3984375" style="184" customWidth="1"/>
    <col min="12043" max="12043" width="10" style="184" customWidth="1"/>
    <col min="12044" max="12044" width="16.86328125" style="184" customWidth="1"/>
    <col min="12045" max="12288" width="9.1328125" style="184"/>
    <col min="12289" max="12289" width="4.86328125" style="184" customWidth="1"/>
    <col min="12290" max="12290" width="11.59765625" style="184" customWidth="1"/>
    <col min="12291" max="12291" width="53.1328125" style="184" customWidth="1"/>
    <col min="12292" max="12292" width="13.59765625" style="184" customWidth="1"/>
    <col min="12293" max="12293" width="11.86328125" style="184" customWidth="1"/>
    <col min="12294" max="12294" width="13.59765625" style="184" customWidth="1"/>
    <col min="12295" max="12295" width="9.1328125" style="184"/>
    <col min="12296" max="12296" width="13.265625" style="184" customWidth="1"/>
    <col min="12297" max="12297" width="7.59765625" style="184" customWidth="1"/>
    <col min="12298" max="12298" width="7.3984375" style="184" customWidth="1"/>
    <col min="12299" max="12299" width="10" style="184" customWidth="1"/>
    <col min="12300" max="12300" width="16.86328125" style="184" customWidth="1"/>
    <col min="12301" max="12544" width="9.1328125" style="184"/>
    <col min="12545" max="12545" width="4.86328125" style="184" customWidth="1"/>
    <col min="12546" max="12546" width="11.59765625" style="184" customWidth="1"/>
    <col min="12547" max="12547" width="53.1328125" style="184" customWidth="1"/>
    <col min="12548" max="12548" width="13.59765625" style="184" customWidth="1"/>
    <col min="12549" max="12549" width="11.86328125" style="184" customWidth="1"/>
    <col min="12550" max="12550" width="13.59765625" style="184" customWidth="1"/>
    <col min="12551" max="12551" width="9.1328125" style="184"/>
    <col min="12552" max="12552" width="13.265625" style="184" customWidth="1"/>
    <col min="12553" max="12553" width="7.59765625" style="184" customWidth="1"/>
    <col min="12554" max="12554" width="7.3984375" style="184" customWidth="1"/>
    <col min="12555" max="12555" width="10" style="184" customWidth="1"/>
    <col min="12556" max="12556" width="16.86328125" style="184" customWidth="1"/>
    <col min="12557" max="12800" width="9.1328125" style="184"/>
    <col min="12801" max="12801" width="4.86328125" style="184" customWidth="1"/>
    <col min="12802" max="12802" width="11.59765625" style="184" customWidth="1"/>
    <col min="12803" max="12803" width="53.1328125" style="184" customWidth="1"/>
    <col min="12804" max="12804" width="13.59765625" style="184" customWidth="1"/>
    <col min="12805" max="12805" width="11.86328125" style="184" customWidth="1"/>
    <col min="12806" max="12806" width="13.59765625" style="184" customWidth="1"/>
    <col min="12807" max="12807" width="9.1328125" style="184"/>
    <col min="12808" max="12808" width="13.265625" style="184" customWidth="1"/>
    <col min="12809" max="12809" width="7.59765625" style="184" customWidth="1"/>
    <col min="12810" max="12810" width="7.3984375" style="184" customWidth="1"/>
    <col min="12811" max="12811" width="10" style="184" customWidth="1"/>
    <col min="12812" max="12812" width="16.86328125" style="184" customWidth="1"/>
    <col min="12813" max="13056" width="9.1328125" style="184"/>
    <col min="13057" max="13057" width="4.86328125" style="184" customWidth="1"/>
    <col min="13058" max="13058" width="11.59765625" style="184" customWidth="1"/>
    <col min="13059" max="13059" width="53.1328125" style="184" customWidth="1"/>
    <col min="13060" max="13060" width="13.59765625" style="184" customWidth="1"/>
    <col min="13061" max="13061" width="11.86328125" style="184" customWidth="1"/>
    <col min="13062" max="13062" width="13.59765625" style="184" customWidth="1"/>
    <col min="13063" max="13063" width="9.1328125" style="184"/>
    <col min="13064" max="13064" width="13.265625" style="184" customWidth="1"/>
    <col min="13065" max="13065" width="7.59765625" style="184" customWidth="1"/>
    <col min="13066" max="13066" width="7.3984375" style="184" customWidth="1"/>
    <col min="13067" max="13067" width="10" style="184" customWidth="1"/>
    <col min="13068" max="13068" width="16.86328125" style="184" customWidth="1"/>
    <col min="13069" max="13312" width="9.1328125" style="184"/>
    <col min="13313" max="13313" width="4.86328125" style="184" customWidth="1"/>
    <col min="13314" max="13314" width="11.59765625" style="184" customWidth="1"/>
    <col min="13315" max="13315" width="53.1328125" style="184" customWidth="1"/>
    <col min="13316" max="13316" width="13.59765625" style="184" customWidth="1"/>
    <col min="13317" max="13317" width="11.86328125" style="184" customWidth="1"/>
    <col min="13318" max="13318" width="13.59765625" style="184" customWidth="1"/>
    <col min="13319" max="13319" width="9.1328125" style="184"/>
    <col min="13320" max="13320" width="13.265625" style="184" customWidth="1"/>
    <col min="13321" max="13321" width="7.59765625" style="184" customWidth="1"/>
    <col min="13322" max="13322" width="7.3984375" style="184" customWidth="1"/>
    <col min="13323" max="13323" width="10" style="184" customWidth="1"/>
    <col min="13324" max="13324" width="16.86328125" style="184" customWidth="1"/>
    <col min="13325" max="13568" width="9.1328125" style="184"/>
    <col min="13569" max="13569" width="4.86328125" style="184" customWidth="1"/>
    <col min="13570" max="13570" width="11.59765625" style="184" customWidth="1"/>
    <col min="13571" max="13571" width="53.1328125" style="184" customWidth="1"/>
    <col min="13572" max="13572" width="13.59765625" style="184" customWidth="1"/>
    <col min="13573" max="13573" width="11.86328125" style="184" customWidth="1"/>
    <col min="13574" max="13574" width="13.59765625" style="184" customWidth="1"/>
    <col min="13575" max="13575" width="9.1328125" style="184"/>
    <col min="13576" max="13576" width="13.265625" style="184" customWidth="1"/>
    <col min="13577" max="13577" width="7.59765625" style="184" customWidth="1"/>
    <col min="13578" max="13578" width="7.3984375" style="184" customWidth="1"/>
    <col min="13579" max="13579" width="10" style="184" customWidth="1"/>
    <col min="13580" max="13580" width="16.86328125" style="184" customWidth="1"/>
    <col min="13581" max="13824" width="9.1328125" style="184"/>
    <col min="13825" max="13825" width="4.86328125" style="184" customWidth="1"/>
    <col min="13826" max="13826" width="11.59765625" style="184" customWidth="1"/>
    <col min="13827" max="13827" width="53.1328125" style="184" customWidth="1"/>
    <col min="13828" max="13828" width="13.59765625" style="184" customWidth="1"/>
    <col min="13829" max="13829" width="11.86328125" style="184" customWidth="1"/>
    <col min="13830" max="13830" width="13.59765625" style="184" customWidth="1"/>
    <col min="13831" max="13831" width="9.1328125" style="184"/>
    <col min="13832" max="13832" width="13.265625" style="184" customWidth="1"/>
    <col min="13833" max="13833" width="7.59765625" style="184" customWidth="1"/>
    <col min="13834" max="13834" width="7.3984375" style="184" customWidth="1"/>
    <col min="13835" max="13835" width="10" style="184" customWidth="1"/>
    <col min="13836" max="13836" width="16.86328125" style="184" customWidth="1"/>
    <col min="13837" max="14080" width="9.1328125" style="184"/>
    <col min="14081" max="14081" width="4.86328125" style="184" customWidth="1"/>
    <col min="14082" max="14082" width="11.59765625" style="184" customWidth="1"/>
    <col min="14083" max="14083" width="53.1328125" style="184" customWidth="1"/>
    <col min="14084" max="14084" width="13.59765625" style="184" customWidth="1"/>
    <col min="14085" max="14085" width="11.86328125" style="184" customWidth="1"/>
    <col min="14086" max="14086" width="13.59765625" style="184" customWidth="1"/>
    <col min="14087" max="14087" width="9.1328125" style="184"/>
    <col min="14088" max="14088" width="13.265625" style="184" customWidth="1"/>
    <col min="14089" max="14089" width="7.59765625" style="184" customWidth="1"/>
    <col min="14090" max="14090" width="7.3984375" style="184" customWidth="1"/>
    <col min="14091" max="14091" width="10" style="184" customWidth="1"/>
    <col min="14092" max="14092" width="16.86328125" style="184" customWidth="1"/>
    <col min="14093" max="14336" width="9.1328125" style="184"/>
    <col min="14337" max="14337" width="4.86328125" style="184" customWidth="1"/>
    <col min="14338" max="14338" width="11.59765625" style="184" customWidth="1"/>
    <col min="14339" max="14339" width="53.1328125" style="184" customWidth="1"/>
    <col min="14340" max="14340" width="13.59765625" style="184" customWidth="1"/>
    <col min="14341" max="14341" width="11.86328125" style="184" customWidth="1"/>
    <col min="14342" max="14342" width="13.59765625" style="184" customWidth="1"/>
    <col min="14343" max="14343" width="9.1328125" style="184"/>
    <col min="14344" max="14344" width="13.265625" style="184" customWidth="1"/>
    <col min="14345" max="14345" width="7.59765625" style="184" customWidth="1"/>
    <col min="14346" max="14346" width="7.3984375" style="184" customWidth="1"/>
    <col min="14347" max="14347" width="10" style="184" customWidth="1"/>
    <col min="14348" max="14348" width="16.86328125" style="184" customWidth="1"/>
    <col min="14349" max="14592" width="9.1328125" style="184"/>
    <col min="14593" max="14593" width="4.86328125" style="184" customWidth="1"/>
    <col min="14594" max="14594" width="11.59765625" style="184" customWidth="1"/>
    <col min="14595" max="14595" width="53.1328125" style="184" customWidth="1"/>
    <col min="14596" max="14596" width="13.59765625" style="184" customWidth="1"/>
    <col min="14597" max="14597" width="11.86328125" style="184" customWidth="1"/>
    <col min="14598" max="14598" width="13.59765625" style="184" customWidth="1"/>
    <col min="14599" max="14599" width="9.1328125" style="184"/>
    <col min="14600" max="14600" width="13.265625" style="184" customWidth="1"/>
    <col min="14601" max="14601" width="7.59765625" style="184" customWidth="1"/>
    <col min="14602" max="14602" width="7.3984375" style="184" customWidth="1"/>
    <col min="14603" max="14603" width="10" style="184" customWidth="1"/>
    <col min="14604" max="14604" width="16.86328125" style="184" customWidth="1"/>
    <col min="14605" max="14848" width="9.1328125" style="184"/>
    <col min="14849" max="14849" width="4.86328125" style="184" customWidth="1"/>
    <col min="14850" max="14850" width="11.59765625" style="184" customWidth="1"/>
    <col min="14851" max="14851" width="53.1328125" style="184" customWidth="1"/>
    <col min="14852" max="14852" width="13.59765625" style="184" customWidth="1"/>
    <col min="14853" max="14853" width="11.86328125" style="184" customWidth="1"/>
    <col min="14854" max="14854" width="13.59765625" style="184" customWidth="1"/>
    <col min="14855" max="14855" width="9.1328125" style="184"/>
    <col min="14856" max="14856" width="13.265625" style="184" customWidth="1"/>
    <col min="14857" max="14857" width="7.59765625" style="184" customWidth="1"/>
    <col min="14858" max="14858" width="7.3984375" style="184" customWidth="1"/>
    <col min="14859" max="14859" width="10" style="184" customWidth="1"/>
    <col min="14860" max="14860" width="16.86328125" style="184" customWidth="1"/>
    <col min="14861" max="15104" width="9.1328125" style="184"/>
    <col min="15105" max="15105" width="4.86328125" style="184" customWidth="1"/>
    <col min="15106" max="15106" width="11.59765625" style="184" customWidth="1"/>
    <col min="15107" max="15107" width="53.1328125" style="184" customWidth="1"/>
    <col min="15108" max="15108" width="13.59765625" style="184" customWidth="1"/>
    <col min="15109" max="15109" width="11.86328125" style="184" customWidth="1"/>
    <col min="15110" max="15110" width="13.59765625" style="184" customWidth="1"/>
    <col min="15111" max="15111" width="9.1328125" style="184"/>
    <col min="15112" max="15112" width="13.265625" style="184" customWidth="1"/>
    <col min="15113" max="15113" width="7.59765625" style="184" customWidth="1"/>
    <col min="15114" max="15114" width="7.3984375" style="184" customWidth="1"/>
    <col min="15115" max="15115" width="10" style="184" customWidth="1"/>
    <col min="15116" max="15116" width="16.86328125" style="184" customWidth="1"/>
    <col min="15117" max="15360" width="9.1328125" style="184"/>
    <col min="15361" max="15361" width="4.86328125" style="184" customWidth="1"/>
    <col min="15362" max="15362" width="11.59765625" style="184" customWidth="1"/>
    <col min="15363" max="15363" width="53.1328125" style="184" customWidth="1"/>
    <col min="15364" max="15364" width="13.59765625" style="184" customWidth="1"/>
    <col min="15365" max="15365" width="11.86328125" style="184" customWidth="1"/>
    <col min="15366" max="15366" width="13.59765625" style="184" customWidth="1"/>
    <col min="15367" max="15367" width="9.1328125" style="184"/>
    <col min="15368" max="15368" width="13.265625" style="184" customWidth="1"/>
    <col min="15369" max="15369" width="7.59765625" style="184" customWidth="1"/>
    <col min="15370" max="15370" width="7.3984375" style="184" customWidth="1"/>
    <col min="15371" max="15371" width="10" style="184" customWidth="1"/>
    <col min="15372" max="15372" width="16.86328125" style="184" customWidth="1"/>
    <col min="15373" max="15616" width="9.1328125" style="184"/>
    <col min="15617" max="15617" width="4.86328125" style="184" customWidth="1"/>
    <col min="15618" max="15618" width="11.59765625" style="184" customWidth="1"/>
    <col min="15619" max="15619" width="53.1328125" style="184" customWidth="1"/>
    <col min="15620" max="15620" width="13.59765625" style="184" customWidth="1"/>
    <col min="15621" max="15621" width="11.86328125" style="184" customWidth="1"/>
    <col min="15622" max="15622" width="13.59765625" style="184" customWidth="1"/>
    <col min="15623" max="15623" width="9.1328125" style="184"/>
    <col min="15624" max="15624" width="13.265625" style="184" customWidth="1"/>
    <col min="15625" max="15625" width="7.59765625" style="184" customWidth="1"/>
    <col min="15626" max="15626" width="7.3984375" style="184" customWidth="1"/>
    <col min="15627" max="15627" width="10" style="184" customWidth="1"/>
    <col min="15628" max="15628" width="16.86328125" style="184" customWidth="1"/>
    <col min="15629" max="15872" width="9.1328125" style="184"/>
    <col min="15873" max="15873" width="4.86328125" style="184" customWidth="1"/>
    <col min="15874" max="15874" width="11.59765625" style="184" customWidth="1"/>
    <col min="15875" max="15875" width="53.1328125" style="184" customWidth="1"/>
    <col min="15876" max="15876" width="13.59765625" style="184" customWidth="1"/>
    <col min="15877" max="15877" width="11.86328125" style="184" customWidth="1"/>
    <col min="15878" max="15878" width="13.59765625" style="184" customWidth="1"/>
    <col min="15879" max="15879" width="9.1328125" style="184"/>
    <col min="15880" max="15880" width="13.265625" style="184" customWidth="1"/>
    <col min="15881" max="15881" width="7.59765625" style="184" customWidth="1"/>
    <col min="15882" max="15882" width="7.3984375" style="184" customWidth="1"/>
    <col min="15883" max="15883" width="10" style="184" customWidth="1"/>
    <col min="15884" max="15884" width="16.86328125" style="184" customWidth="1"/>
    <col min="15885" max="16128" width="9.1328125" style="184"/>
    <col min="16129" max="16129" width="4.86328125" style="184" customWidth="1"/>
    <col min="16130" max="16130" width="11.59765625" style="184" customWidth="1"/>
    <col min="16131" max="16131" width="53.1328125" style="184" customWidth="1"/>
    <col min="16132" max="16132" width="13.59765625" style="184" customWidth="1"/>
    <col min="16133" max="16133" width="11.86328125" style="184" customWidth="1"/>
    <col min="16134" max="16134" width="13.59765625" style="184" customWidth="1"/>
    <col min="16135" max="16135" width="9.1328125" style="184"/>
    <col min="16136" max="16136" width="13.265625" style="184" customWidth="1"/>
    <col min="16137" max="16137" width="7.59765625" style="184" customWidth="1"/>
    <col min="16138" max="16138" width="7.3984375" style="184" customWidth="1"/>
    <col min="16139" max="16139" width="10" style="184" customWidth="1"/>
    <col min="16140" max="16140" width="16.86328125" style="184" customWidth="1"/>
    <col min="16141" max="16384" width="9.1328125" style="184"/>
  </cols>
  <sheetData>
    <row r="2" spans="1:13" ht="30.75" customHeight="1">
      <c r="A2" s="388" t="s">
        <v>249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3">
      <c r="A3" s="389" t="s">
        <v>173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3" ht="15.4">
      <c r="A4" s="390"/>
      <c r="B4" s="390"/>
      <c r="C4" s="336"/>
      <c r="D4" s="335"/>
      <c r="E4" s="391"/>
      <c r="F4" s="391"/>
      <c r="G4" s="391"/>
      <c r="H4" s="391"/>
      <c r="I4" s="391"/>
    </row>
    <row r="5" spans="1:13">
      <c r="A5" s="392"/>
      <c r="B5" s="392"/>
      <c r="C5" s="392"/>
      <c r="D5" s="392"/>
      <c r="E5" s="392"/>
      <c r="F5" s="392"/>
      <c r="G5" s="392"/>
      <c r="H5" s="392"/>
    </row>
    <row r="6" spans="1:13" ht="15">
      <c r="A6" s="393" t="s">
        <v>174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3" ht="15.75" customHeight="1">
      <c r="A7" s="185" t="s">
        <v>175</v>
      </c>
      <c r="B7" s="394" t="s">
        <v>249</v>
      </c>
      <c r="C7" s="394"/>
      <c r="D7" s="394"/>
      <c r="E7" s="394"/>
      <c r="F7" s="394"/>
      <c r="G7" s="394"/>
      <c r="H7" s="394"/>
      <c r="I7" s="394"/>
      <c r="J7" s="394"/>
      <c r="K7" s="394"/>
    </row>
    <row r="8" spans="1:13" ht="13.15">
      <c r="A8" s="27"/>
      <c r="B8" s="389" t="s">
        <v>176</v>
      </c>
      <c r="C8" s="389"/>
      <c r="D8" s="389"/>
      <c r="E8" s="389"/>
      <c r="F8" s="389"/>
      <c r="G8" s="389"/>
      <c r="H8" s="389"/>
      <c r="I8" s="389"/>
      <c r="J8" s="389"/>
      <c r="K8" s="389"/>
    </row>
    <row r="9" spans="1:13" ht="13.15">
      <c r="A9" s="395" t="s">
        <v>177</v>
      </c>
      <c r="B9" s="395"/>
      <c r="C9" s="395"/>
      <c r="D9" s="337"/>
      <c r="E9" s="337"/>
      <c r="F9" s="337"/>
      <c r="G9" s="337"/>
      <c r="H9" s="186">
        <f>H38</f>
        <v>1927032.2399999998</v>
      </c>
      <c r="I9" s="187" t="s">
        <v>178</v>
      </c>
    </row>
    <row r="10" spans="1:13" ht="13.15">
      <c r="A10" s="395" t="s">
        <v>179</v>
      </c>
      <c r="B10" s="395"/>
      <c r="C10" s="395"/>
      <c r="D10" s="337"/>
      <c r="E10" s="337"/>
      <c r="F10" s="337"/>
      <c r="G10" s="337"/>
      <c r="H10" s="337"/>
      <c r="I10" s="187" t="s">
        <v>180</v>
      </c>
    </row>
    <row r="11" spans="1:13" ht="13.15">
      <c r="A11" s="396" t="s">
        <v>181</v>
      </c>
      <c r="B11" s="396"/>
      <c r="C11" s="396"/>
      <c r="D11" s="396"/>
      <c r="E11" s="396"/>
      <c r="F11" s="396"/>
      <c r="G11" s="396"/>
      <c r="H11" s="396"/>
    </row>
    <row r="12" spans="1:13" ht="13.5" thickBot="1">
      <c r="A12" s="387" t="s">
        <v>250</v>
      </c>
      <c r="B12" s="387"/>
      <c r="C12" s="387"/>
      <c r="D12" s="387"/>
      <c r="E12" s="387"/>
      <c r="F12" s="387"/>
      <c r="G12" s="387"/>
      <c r="H12" s="387"/>
    </row>
    <row r="13" spans="1:13" ht="13.15" thickBot="1">
      <c r="A13" s="378" t="s">
        <v>182</v>
      </c>
      <c r="B13" s="378" t="s">
        <v>183</v>
      </c>
      <c r="C13" s="378" t="s">
        <v>184</v>
      </c>
      <c r="D13" s="384" t="s">
        <v>185</v>
      </c>
      <c r="E13" s="385"/>
      <c r="F13" s="385"/>
      <c r="G13" s="385"/>
      <c r="H13" s="386"/>
      <c r="I13" s="378" t="s">
        <v>186</v>
      </c>
      <c r="J13" s="378" t="s">
        <v>187</v>
      </c>
      <c r="K13" s="378" t="s">
        <v>188</v>
      </c>
    </row>
    <row r="14" spans="1:13" ht="23.65" thickBot="1">
      <c r="A14" s="379"/>
      <c r="B14" s="379"/>
      <c r="C14" s="379"/>
      <c r="D14" s="188" t="s">
        <v>189</v>
      </c>
      <c r="E14" s="188" t="s">
        <v>190</v>
      </c>
      <c r="F14" s="188" t="s">
        <v>191</v>
      </c>
      <c r="G14" s="188" t="s">
        <v>192</v>
      </c>
      <c r="H14" s="188" t="s">
        <v>193</v>
      </c>
      <c r="I14" s="379"/>
      <c r="J14" s="379"/>
      <c r="K14" s="379"/>
    </row>
    <row r="15" spans="1:13" ht="13.15" thickBot="1">
      <c r="A15" s="189">
        <v>1</v>
      </c>
      <c r="B15" s="334">
        <v>2</v>
      </c>
      <c r="C15" s="334">
        <v>3</v>
      </c>
      <c r="D15" s="334">
        <v>4</v>
      </c>
      <c r="E15" s="334">
        <v>5</v>
      </c>
      <c r="F15" s="334" t="s">
        <v>194</v>
      </c>
      <c r="G15" s="334">
        <v>7</v>
      </c>
      <c r="H15" s="190">
        <v>8</v>
      </c>
      <c r="I15" s="334">
        <v>9</v>
      </c>
      <c r="J15" s="334">
        <v>10</v>
      </c>
      <c r="K15" s="334">
        <v>11</v>
      </c>
    </row>
    <row r="16" spans="1:13">
      <c r="A16" s="338">
        <v>1</v>
      </c>
      <c r="B16" s="339" t="s">
        <v>195</v>
      </c>
      <c r="C16" s="339" t="s">
        <v>198</v>
      </c>
      <c r="D16" s="340">
        <v>194950.34</v>
      </c>
      <c r="E16" s="340"/>
      <c r="F16" s="340"/>
      <c r="G16" s="340"/>
      <c r="H16" s="341">
        <f t="shared" ref="H16:H36" si="0">SUM(D16:G16)</f>
        <v>194950.34</v>
      </c>
      <c r="I16" s="342"/>
      <c r="J16" s="342"/>
      <c r="K16" s="343"/>
      <c r="L16" s="191"/>
      <c r="M16" s="191"/>
    </row>
    <row r="17" spans="1:12">
      <c r="A17" s="192">
        <f>A16+1</f>
        <v>2</v>
      </c>
      <c r="B17" s="192" t="s">
        <v>197</v>
      </c>
      <c r="C17" s="192" t="s">
        <v>196</v>
      </c>
      <c r="D17" s="193">
        <v>723301.52</v>
      </c>
      <c r="E17" s="193"/>
      <c r="F17" s="193"/>
      <c r="G17" s="193"/>
      <c r="H17" s="194">
        <f t="shared" si="0"/>
        <v>723301.52</v>
      </c>
      <c r="I17" s="195"/>
      <c r="J17" s="195"/>
      <c r="K17" s="195"/>
      <c r="L17" s="191"/>
    </row>
    <row r="18" spans="1:12">
      <c r="A18" s="192">
        <f>A17+1</f>
        <v>3</v>
      </c>
      <c r="B18" s="192" t="s">
        <v>199</v>
      </c>
      <c r="C18" s="192" t="s">
        <v>352</v>
      </c>
      <c r="D18" s="193"/>
      <c r="E18" s="193">
        <v>22206.15</v>
      </c>
      <c r="F18" s="193">
        <v>48671.22</v>
      </c>
      <c r="G18" s="193">
        <v>4356.08</v>
      </c>
      <c r="H18" s="194">
        <f t="shared" si="0"/>
        <v>75233.45</v>
      </c>
      <c r="I18" s="195"/>
      <c r="J18" s="195"/>
      <c r="K18" s="195"/>
      <c r="L18" s="191"/>
    </row>
    <row r="19" spans="1:12">
      <c r="A19" s="192">
        <f>A18+1</f>
        <v>4</v>
      </c>
      <c r="B19" s="192" t="s">
        <v>200</v>
      </c>
      <c r="C19" s="192" t="s">
        <v>402</v>
      </c>
      <c r="D19" s="193"/>
      <c r="E19" s="193">
        <v>80697.95</v>
      </c>
      <c r="F19" s="193"/>
      <c r="G19" s="193"/>
      <c r="H19" s="194">
        <f t="shared" si="0"/>
        <v>80697.95</v>
      </c>
      <c r="I19" s="195"/>
      <c r="J19" s="195"/>
      <c r="K19" s="195"/>
      <c r="L19" s="191"/>
    </row>
    <row r="20" spans="1:12">
      <c r="A20" s="192">
        <f>A19+1</f>
        <v>5</v>
      </c>
      <c r="B20" s="192" t="s">
        <v>201</v>
      </c>
      <c r="C20" s="192" t="s">
        <v>353</v>
      </c>
      <c r="D20" s="193">
        <v>18534.240000000002</v>
      </c>
      <c r="E20" s="193">
        <v>783.91</v>
      </c>
      <c r="F20" s="193">
        <v>719.91</v>
      </c>
      <c r="G20" s="193">
        <v>100.88</v>
      </c>
      <c r="H20" s="194">
        <f t="shared" si="0"/>
        <v>20138.940000000002</v>
      </c>
      <c r="I20" s="195"/>
      <c r="J20" s="195"/>
      <c r="K20" s="196"/>
      <c r="L20" s="191"/>
    </row>
    <row r="21" spans="1:12" ht="23.25">
      <c r="A21" s="192">
        <v>6</v>
      </c>
      <c r="B21" s="197" t="s">
        <v>202</v>
      </c>
      <c r="C21" s="192" t="s">
        <v>354</v>
      </c>
      <c r="D21" s="193">
        <v>3850.26</v>
      </c>
      <c r="E21" s="193">
        <v>18865.990000000002</v>
      </c>
      <c r="F21" s="193">
        <v>2456.4299999999998</v>
      </c>
      <c r="G21" s="193">
        <v>39.35</v>
      </c>
      <c r="H21" s="194">
        <f t="shared" si="0"/>
        <v>25212.03</v>
      </c>
      <c r="I21" s="195"/>
      <c r="J21" s="195"/>
      <c r="K21" s="196"/>
      <c r="L21" s="191"/>
    </row>
    <row r="22" spans="1:12">
      <c r="A22" s="192">
        <f>A21+1</f>
        <v>7</v>
      </c>
      <c r="B22" s="197" t="s">
        <v>203</v>
      </c>
      <c r="C22" s="197" t="s">
        <v>355</v>
      </c>
      <c r="D22" s="193">
        <v>25431.72</v>
      </c>
      <c r="E22" s="193">
        <v>99.93</v>
      </c>
      <c r="F22" s="193">
        <v>1819.64</v>
      </c>
      <c r="G22" s="193"/>
      <c r="H22" s="194">
        <f t="shared" si="0"/>
        <v>27351.29</v>
      </c>
      <c r="I22" s="195"/>
      <c r="J22" s="195"/>
      <c r="K22" s="196"/>
      <c r="L22" s="191"/>
    </row>
    <row r="23" spans="1:12">
      <c r="A23" s="192">
        <f t="shared" ref="A23:A33" si="1">A22+1</f>
        <v>8</v>
      </c>
      <c r="B23" s="197" t="s">
        <v>204</v>
      </c>
      <c r="C23" s="197" t="s">
        <v>356</v>
      </c>
      <c r="D23" s="193">
        <v>48498.34</v>
      </c>
      <c r="E23" s="193">
        <v>2261.1999999999998</v>
      </c>
      <c r="F23" s="193">
        <v>106112.35</v>
      </c>
      <c r="G23" s="193">
        <v>4860.3900000000003</v>
      </c>
      <c r="H23" s="194">
        <f t="shared" si="0"/>
        <v>161732.28000000003</v>
      </c>
      <c r="I23" s="195"/>
      <c r="J23" s="195"/>
      <c r="K23" s="196"/>
      <c r="L23" s="191"/>
    </row>
    <row r="24" spans="1:12">
      <c r="A24" s="192">
        <f t="shared" si="1"/>
        <v>9</v>
      </c>
      <c r="B24" s="197" t="s">
        <v>205</v>
      </c>
      <c r="C24" s="197" t="s">
        <v>357</v>
      </c>
      <c r="D24" s="193">
        <v>17090.43</v>
      </c>
      <c r="E24" s="193"/>
      <c r="F24" s="193">
        <v>23762.31</v>
      </c>
      <c r="G24" s="193">
        <v>350.66</v>
      </c>
      <c r="H24" s="194">
        <f t="shared" si="0"/>
        <v>41203.400000000009</v>
      </c>
      <c r="I24" s="195"/>
      <c r="J24" s="195"/>
      <c r="K24" s="196"/>
      <c r="L24" s="191"/>
    </row>
    <row r="25" spans="1:12" ht="34.9">
      <c r="A25" s="192">
        <f t="shared" si="1"/>
        <v>10</v>
      </c>
      <c r="B25" s="197" t="s">
        <v>206</v>
      </c>
      <c r="C25" s="197" t="s">
        <v>358</v>
      </c>
      <c r="D25" s="193">
        <v>3350.4</v>
      </c>
      <c r="E25" s="193">
        <v>474.9</v>
      </c>
      <c r="F25" s="193">
        <v>2918.28</v>
      </c>
      <c r="G25" s="193">
        <v>373.23</v>
      </c>
      <c r="H25" s="194">
        <f t="shared" si="0"/>
        <v>7116.8099999999995</v>
      </c>
      <c r="I25" s="195"/>
      <c r="J25" s="195"/>
      <c r="K25" s="196"/>
      <c r="L25" s="191"/>
    </row>
    <row r="26" spans="1:12">
      <c r="A26" s="192">
        <f t="shared" si="1"/>
        <v>11</v>
      </c>
      <c r="B26" s="197" t="s">
        <v>207</v>
      </c>
      <c r="C26" s="197" t="s">
        <v>359</v>
      </c>
      <c r="D26" s="328">
        <v>4711</v>
      </c>
      <c r="E26" s="328"/>
      <c r="F26" s="328">
        <v>4943.3100000000004</v>
      </c>
      <c r="G26" s="193">
        <v>856.68</v>
      </c>
      <c r="H26" s="194">
        <f t="shared" si="0"/>
        <v>10510.990000000002</v>
      </c>
      <c r="I26" s="195"/>
      <c r="J26" s="195"/>
      <c r="K26" s="196"/>
      <c r="L26" s="191"/>
    </row>
    <row r="27" spans="1:12" ht="34.9">
      <c r="A27" s="192">
        <f t="shared" si="1"/>
        <v>12</v>
      </c>
      <c r="B27" s="197" t="s">
        <v>208</v>
      </c>
      <c r="C27" s="197" t="s">
        <v>360</v>
      </c>
      <c r="D27" s="329">
        <v>448.09</v>
      </c>
      <c r="E27" s="329">
        <v>10763.4</v>
      </c>
      <c r="F27" s="329">
        <v>4395.71</v>
      </c>
      <c r="G27" s="193">
        <v>2059.31</v>
      </c>
      <c r="H27" s="194">
        <f t="shared" si="0"/>
        <v>17666.510000000002</v>
      </c>
      <c r="I27" s="195"/>
      <c r="J27" s="195"/>
      <c r="K27" s="196"/>
      <c r="L27" s="191"/>
    </row>
    <row r="28" spans="1:12" ht="23.25">
      <c r="A28" s="192">
        <f t="shared" si="1"/>
        <v>13</v>
      </c>
      <c r="B28" s="197" t="s">
        <v>209</v>
      </c>
      <c r="C28" s="197" t="s">
        <v>361</v>
      </c>
      <c r="D28" s="328">
        <v>3029.86</v>
      </c>
      <c r="E28" s="328">
        <v>4782.33</v>
      </c>
      <c r="F28" s="328">
        <v>7418.89</v>
      </c>
      <c r="G28" s="193">
        <v>2050.88</v>
      </c>
      <c r="H28" s="194">
        <f t="shared" si="0"/>
        <v>17281.960000000003</v>
      </c>
      <c r="I28" s="195"/>
      <c r="J28" s="195"/>
      <c r="K28" s="196"/>
      <c r="L28" s="191"/>
    </row>
    <row r="29" spans="1:12" ht="46.5">
      <c r="A29" s="192">
        <f t="shared" si="1"/>
        <v>14</v>
      </c>
      <c r="B29" s="197" t="s">
        <v>210</v>
      </c>
      <c r="C29" s="197" t="s">
        <v>362</v>
      </c>
      <c r="D29" s="328">
        <v>11323.5</v>
      </c>
      <c r="E29" s="328">
        <v>56854.75</v>
      </c>
      <c r="F29" s="328">
        <v>25602.95</v>
      </c>
      <c r="G29" s="193">
        <v>4646.01</v>
      </c>
      <c r="H29" s="194">
        <f t="shared" si="0"/>
        <v>98427.209999999992</v>
      </c>
      <c r="I29" s="195"/>
      <c r="J29" s="195"/>
      <c r="K29" s="196"/>
      <c r="L29" s="191"/>
    </row>
    <row r="30" spans="1:12" ht="46.5">
      <c r="A30" s="192">
        <f t="shared" si="1"/>
        <v>15</v>
      </c>
      <c r="B30" s="197" t="s">
        <v>211</v>
      </c>
      <c r="C30" s="197" t="s">
        <v>363</v>
      </c>
      <c r="D30" s="328">
        <v>344.64</v>
      </c>
      <c r="E30" s="328">
        <v>3816.75</v>
      </c>
      <c r="F30" s="328">
        <v>629.02</v>
      </c>
      <c r="G30" s="193">
        <v>406.16</v>
      </c>
      <c r="H30" s="194">
        <f t="shared" si="0"/>
        <v>5196.57</v>
      </c>
      <c r="I30" s="195"/>
      <c r="J30" s="195"/>
      <c r="K30" s="196"/>
      <c r="L30" s="191"/>
    </row>
    <row r="31" spans="1:12" ht="21.75" customHeight="1">
      <c r="A31" s="192">
        <f t="shared" si="1"/>
        <v>16</v>
      </c>
      <c r="B31" s="197" t="s">
        <v>212</v>
      </c>
      <c r="C31" s="197" t="s">
        <v>364</v>
      </c>
      <c r="D31" s="328">
        <v>155.29</v>
      </c>
      <c r="E31" s="328">
        <v>171.91</v>
      </c>
      <c r="F31" s="328">
        <v>4193.46</v>
      </c>
      <c r="G31" s="193"/>
      <c r="H31" s="194">
        <f t="shared" si="0"/>
        <v>4520.66</v>
      </c>
      <c r="I31" s="195"/>
      <c r="J31" s="195"/>
      <c r="K31" s="196"/>
      <c r="L31" s="191" t="s">
        <v>247</v>
      </c>
    </row>
    <row r="32" spans="1:12">
      <c r="A32" s="192">
        <f t="shared" si="1"/>
        <v>17</v>
      </c>
      <c r="B32" s="197" t="s">
        <v>213</v>
      </c>
      <c r="C32" s="197" t="s">
        <v>214</v>
      </c>
      <c r="D32" s="193"/>
      <c r="E32" s="193">
        <v>6477.48</v>
      </c>
      <c r="F32" s="193">
        <v>10507.8</v>
      </c>
      <c r="G32" s="193">
        <v>7708.33</v>
      </c>
      <c r="H32" s="194">
        <f t="shared" si="0"/>
        <v>24693.61</v>
      </c>
      <c r="I32" s="195"/>
      <c r="J32" s="195"/>
      <c r="K32" s="196"/>
      <c r="L32" s="191"/>
    </row>
    <row r="33" spans="1:12">
      <c r="A33" s="192">
        <f t="shared" si="1"/>
        <v>18</v>
      </c>
      <c r="B33" s="197" t="s">
        <v>215</v>
      </c>
      <c r="C33" s="197" t="s">
        <v>365</v>
      </c>
      <c r="D33" s="193">
        <v>364.68</v>
      </c>
      <c r="E33" s="193">
        <v>17429.169999999998</v>
      </c>
      <c r="F33" s="193">
        <v>293347.07</v>
      </c>
      <c r="G33" s="193"/>
      <c r="H33" s="194">
        <f t="shared" si="0"/>
        <v>311140.92</v>
      </c>
      <c r="I33" s="195"/>
      <c r="J33" s="195"/>
      <c r="K33" s="196"/>
      <c r="L33" s="191"/>
    </row>
    <row r="34" spans="1:12">
      <c r="A34" s="192">
        <v>19</v>
      </c>
      <c r="B34" s="197" t="s">
        <v>216</v>
      </c>
      <c r="C34" s="197" t="s">
        <v>217</v>
      </c>
      <c r="D34" s="193">
        <v>1148.51</v>
      </c>
      <c r="E34" s="193">
        <v>649.70000000000005</v>
      </c>
      <c r="F34" s="193"/>
      <c r="G34" s="193">
        <v>40.659999999999997</v>
      </c>
      <c r="H34" s="194">
        <f t="shared" si="0"/>
        <v>1838.8700000000001</v>
      </c>
      <c r="I34" s="195"/>
      <c r="J34" s="195"/>
      <c r="K34" s="196"/>
      <c r="L34" s="191"/>
    </row>
    <row r="35" spans="1:12" ht="23.25">
      <c r="A35" s="192">
        <v>20</v>
      </c>
      <c r="B35" s="197" t="s">
        <v>218</v>
      </c>
      <c r="C35" s="330" t="s">
        <v>366</v>
      </c>
      <c r="D35" s="193">
        <v>48876.09</v>
      </c>
      <c r="E35" s="193"/>
      <c r="F35" s="193"/>
      <c r="G35" s="193">
        <v>9791.56</v>
      </c>
      <c r="H35" s="194">
        <f t="shared" si="0"/>
        <v>58667.649999999994</v>
      </c>
      <c r="I35" s="195"/>
      <c r="J35" s="195"/>
      <c r="K35" s="196"/>
      <c r="L35" s="191"/>
    </row>
    <row r="36" spans="1:12" ht="13.15">
      <c r="A36" s="192">
        <v>21</v>
      </c>
      <c r="B36" s="197" t="s">
        <v>219</v>
      </c>
      <c r="C36" s="197" t="s">
        <v>373</v>
      </c>
      <c r="D36" s="193">
        <v>19512.400000000001</v>
      </c>
      <c r="E36" s="193"/>
      <c r="F36" s="193"/>
      <c r="G36" s="193"/>
      <c r="H36" s="194">
        <f t="shared" si="0"/>
        <v>19512.400000000001</v>
      </c>
      <c r="I36" s="195"/>
      <c r="J36" s="195"/>
      <c r="K36" s="196"/>
      <c r="L36" s="191"/>
    </row>
    <row r="37" spans="1:12" ht="13.15">
      <c r="A37" s="192">
        <v>22</v>
      </c>
      <c r="B37" s="197" t="s">
        <v>220</v>
      </c>
      <c r="C37" s="197" t="s">
        <v>384</v>
      </c>
      <c r="D37" s="193"/>
      <c r="E37" s="193"/>
      <c r="F37" s="193"/>
      <c r="G37" s="193">
        <v>636.88</v>
      </c>
      <c r="H37" s="194">
        <f>SUM(D37:G37)</f>
        <v>636.88</v>
      </c>
      <c r="I37" s="195"/>
      <c r="J37" s="195"/>
      <c r="K37" s="196"/>
      <c r="L37" s="191"/>
    </row>
    <row r="38" spans="1:12" ht="15.75" thickBot="1">
      <c r="A38" s="380"/>
      <c r="B38" s="381"/>
      <c r="C38" s="198" t="s">
        <v>221</v>
      </c>
      <c r="D38" s="199">
        <f>SUM(D16:D37)</f>
        <v>1124921.3099999998</v>
      </c>
      <c r="E38" s="199">
        <f>SUM(E16:E37)</f>
        <v>226335.52000000002</v>
      </c>
      <c r="F38" s="199">
        <f>SUM(F16:F37)</f>
        <v>537498.35</v>
      </c>
      <c r="G38" s="199">
        <f>SUM(G16:G37)</f>
        <v>38277.06</v>
      </c>
      <c r="H38" s="199">
        <f>SUM(H16:H37)</f>
        <v>1927032.2399999998</v>
      </c>
      <c r="I38" s="200"/>
      <c r="J38" s="200"/>
      <c r="K38" s="201"/>
    </row>
    <row r="39" spans="1:12" ht="13.15">
      <c r="A39" s="17"/>
    </row>
    <row r="40" spans="1:12" ht="15.75" thickBot="1">
      <c r="A40" s="382" t="s">
        <v>114</v>
      </c>
      <c r="B40" s="382"/>
      <c r="C40" s="202" t="s">
        <v>222</v>
      </c>
      <c r="D40" s="383" t="s">
        <v>223</v>
      </c>
      <c r="E40" s="383"/>
      <c r="F40" s="203"/>
      <c r="G40" s="6" t="s">
        <v>224</v>
      </c>
      <c r="H40" s="204"/>
      <c r="I40" s="202" t="s">
        <v>222</v>
      </c>
      <c r="J40" s="333"/>
      <c r="K40" s="205" t="s">
        <v>225</v>
      </c>
    </row>
    <row r="41" spans="1:12">
      <c r="A41" s="206"/>
    </row>
  </sheetData>
  <mergeCells count="22">
    <mergeCell ref="A12:H12"/>
    <mergeCell ref="A2:K2"/>
    <mergeCell ref="A3:K3"/>
    <mergeCell ref="A4:B4"/>
    <mergeCell ref="E4:I4"/>
    <mergeCell ref="A5:H5"/>
    <mergeCell ref="A6:K6"/>
    <mergeCell ref="B7:K7"/>
    <mergeCell ref="B8:K8"/>
    <mergeCell ref="A9:C9"/>
    <mergeCell ref="A10:C10"/>
    <mergeCell ref="A11:H11"/>
    <mergeCell ref="K13:K14"/>
    <mergeCell ref="A38:B38"/>
    <mergeCell ref="A40:B40"/>
    <mergeCell ref="D40:E40"/>
    <mergeCell ref="A13:A14"/>
    <mergeCell ref="B13:B14"/>
    <mergeCell ref="C13:C14"/>
    <mergeCell ref="D13:H13"/>
    <mergeCell ref="I13:I14"/>
    <mergeCell ref="J13:J14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1"/>
  <sheetViews>
    <sheetView view="pageBreakPreview" topLeftCell="A7" zoomScaleNormal="100" zoomScaleSheetLayoutView="100" workbookViewId="0">
      <selection activeCell="D18" sqref="D18"/>
    </sheetView>
  </sheetViews>
  <sheetFormatPr defaultRowHeight="12.75"/>
  <cols>
    <col min="1" max="1" width="4.86328125" style="184" customWidth="1"/>
    <col min="2" max="2" width="11.59765625" style="184" customWidth="1"/>
    <col min="3" max="3" width="53.1328125" style="184" customWidth="1"/>
    <col min="4" max="4" width="13.59765625" style="184" customWidth="1"/>
    <col min="5" max="5" width="11.86328125" style="184" customWidth="1"/>
    <col min="6" max="6" width="13.59765625" style="184" customWidth="1"/>
    <col min="7" max="7" width="9.1328125" style="184"/>
    <col min="8" max="8" width="13.265625" style="184" customWidth="1"/>
    <col min="9" max="9" width="7.59765625" style="184" customWidth="1"/>
    <col min="10" max="10" width="7.3984375" style="184" customWidth="1"/>
    <col min="11" max="11" width="10" style="184" customWidth="1"/>
    <col min="12" max="12" width="16.86328125" style="184" customWidth="1"/>
    <col min="13" max="256" width="9.1328125" style="184"/>
    <col min="257" max="257" width="4.86328125" style="184" customWidth="1"/>
    <col min="258" max="258" width="11.59765625" style="184" customWidth="1"/>
    <col min="259" max="259" width="53.1328125" style="184" customWidth="1"/>
    <col min="260" max="260" width="13.59765625" style="184" customWidth="1"/>
    <col min="261" max="261" width="11.86328125" style="184" customWidth="1"/>
    <col min="262" max="262" width="13.59765625" style="184" customWidth="1"/>
    <col min="263" max="263" width="9.1328125" style="184"/>
    <col min="264" max="264" width="13.265625" style="184" customWidth="1"/>
    <col min="265" max="265" width="7.59765625" style="184" customWidth="1"/>
    <col min="266" max="266" width="7.3984375" style="184" customWidth="1"/>
    <col min="267" max="267" width="10" style="184" customWidth="1"/>
    <col min="268" max="268" width="16.86328125" style="184" customWidth="1"/>
    <col min="269" max="512" width="9.1328125" style="184"/>
    <col min="513" max="513" width="4.86328125" style="184" customWidth="1"/>
    <col min="514" max="514" width="11.59765625" style="184" customWidth="1"/>
    <col min="515" max="515" width="53.1328125" style="184" customWidth="1"/>
    <col min="516" max="516" width="13.59765625" style="184" customWidth="1"/>
    <col min="517" max="517" width="11.86328125" style="184" customWidth="1"/>
    <col min="518" max="518" width="13.59765625" style="184" customWidth="1"/>
    <col min="519" max="519" width="9.1328125" style="184"/>
    <col min="520" max="520" width="13.265625" style="184" customWidth="1"/>
    <col min="521" max="521" width="7.59765625" style="184" customWidth="1"/>
    <col min="522" max="522" width="7.3984375" style="184" customWidth="1"/>
    <col min="523" max="523" width="10" style="184" customWidth="1"/>
    <col min="524" max="524" width="16.86328125" style="184" customWidth="1"/>
    <col min="525" max="768" width="9.1328125" style="184"/>
    <col min="769" max="769" width="4.86328125" style="184" customWidth="1"/>
    <col min="770" max="770" width="11.59765625" style="184" customWidth="1"/>
    <col min="771" max="771" width="53.1328125" style="184" customWidth="1"/>
    <col min="772" max="772" width="13.59765625" style="184" customWidth="1"/>
    <col min="773" max="773" width="11.86328125" style="184" customWidth="1"/>
    <col min="774" max="774" width="13.59765625" style="184" customWidth="1"/>
    <col min="775" max="775" width="9.1328125" style="184"/>
    <col min="776" max="776" width="13.265625" style="184" customWidth="1"/>
    <col min="777" max="777" width="7.59765625" style="184" customWidth="1"/>
    <col min="778" max="778" width="7.3984375" style="184" customWidth="1"/>
    <col min="779" max="779" width="10" style="184" customWidth="1"/>
    <col min="780" max="780" width="16.86328125" style="184" customWidth="1"/>
    <col min="781" max="1024" width="9.1328125" style="184"/>
    <col min="1025" max="1025" width="4.86328125" style="184" customWidth="1"/>
    <col min="1026" max="1026" width="11.59765625" style="184" customWidth="1"/>
    <col min="1027" max="1027" width="53.1328125" style="184" customWidth="1"/>
    <col min="1028" max="1028" width="13.59765625" style="184" customWidth="1"/>
    <col min="1029" max="1029" width="11.86328125" style="184" customWidth="1"/>
    <col min="1030" max="1030" width="13.59765625" style="184" customWidth="1"/>
    <col min="1031" max="1031" width="9.1328125" style="184"/>
    <col min="1032" max="1032" width="13.265625" style="184" customWidth="1"/>
    <col min="1033" max="1033" width="7.59765625" style="184" customWidth="1"/>
    <col min="1034" max="1034" width="7.3984375" style="184" customWidth="1"/>
    <col min="1035" max="1035" width="10" style="184" customWidth="1"/>
    <col min="1036" max="1036" width="16.86328125" style="184" customWidth="1"/>
    <col min="1037" max="1280" width="9.1328125" style="184"/>
    <col min="1281" max="1281" width="4.86328125" style="184" customWidth="1"/>
    <col min="1282" max="1282" width="11.59765625" style="184" customWidth="1"/>
    <col min="1283" max="1283" width="53.1328125" style="184" customWidth="1"/>
    <col min="1284" max="1284" width="13.59765625" style="184" customWidth="1"/>
    <col min="1285" max="1285" width="11.86328125" style="184" customWidth="1"/>
    <col min="1286" max="1286" width="13.59765625" style="184" customWidth="1"/>
    <col min="1287" max="1287" width="9.1328125" style="184"/>
    <col min="1288" max="1288" width="13.265625" style="184" customWidth="1"/>
    <col min="1289" max="1289" width="7.59765625" style="184" customWidth="1"/>
    <col min="1290" max="1290" width="7.3984375" style="184" customWidth="1"/>
    <col min="1291" max="1291" width="10" style="184" customWidth="1"/>
    <col min="1292" max="1292" width="16.86328125" style="184" customWidth="1"/>
    <col min="1293" max="1536" width="9.1328125" style="184"/>
    <col min="1537" max="1537" width="4.86328125" style="184" customWidth="1"/>
    <col min="1538" max="1538" width="11.59765625" style="184" customWidth="1"/>
    <col min="1539" max="1539" width="53.1328125" style="184" customWidth="1"/>
    <col min="1540" max="1540" width="13.59765625" style="184" customWidth="1"/>
    <col min="1541" max="1541" width="11.86328125" style="184" customWidth="1"/>
    <col min="1542" max="1542" width="13.59765625" style="184" customWidth="1"/>
    <col min="1543" max="1543" width="9.1328125" style="184"/>
    <col min="1544" max="1544" width="13.265625" style="184" customWidth="1"/>
    <col min="1545" max="1545" width="7.59765625" style="184" customWidth="1"/>
    <col min="1546" max="1546" width="7.3984375" style="184" customWidth="1"/>
    <col min="1547" max="1547" width="10" style="184" customWidth="1"/>
    <col min="1548" max="1548" width="16.86328125" style="184" customWidth="1"/>
    <col min="1549" max="1792" width="9.1328125" style="184"/>
    <col min="1793" max="1793" width="4.86328125" style="184" customWidth="1"/>
    <col min="1794" max="1794" width="11.59765625" style="184" customWidth="1"/>
    <col min="1795" max="1795" width="53.1328125" style="184" customWidth="1"/>
    <col min="1796" max="1796" width="13.59765625" style="184" customWidth="1"/>
    <col min="1797" max="1797" width="11.86328125" style="184" customWidth="1"/>
    <col min="1798" max="1798" width="13.59765625" style="184" customWidth="1"/>
    <col min="1799" max="1799" width="9.1328125" style="184"/>
    <col min="1800" max="1800" width="13.265625" style="184" customWidth="1"/>
    <col min="1801" max="1801" width="7.59765625" style="184" customWidth="1"/>
    <col min="1802" max="1802" width="7.3984375" style="184" customWidth="1"/>
    <col min="1803" max="1803" width="10" style="184" customWidth="1"/>
    <col min="1804" max="1804" width="16.86328125" style="184" customWidth="1"/>
    <col min="1805" max="2048" width="9.1328125" style="184"/>
    <col min="2049" max="2049" width="4.86328125" style="184" customWidth="1"/>
    <col min="2050" max="2050" width="11.59765625" style="184" customWidth="1"/>
    <col min="2051" max="2051" width="53.1328125" style="184" customWidth="1"/>
    <col min="2052" max="2052" width="13.59765625" style="184" customWidth="1"/>
    <col min="2053" max="2053" width="11.86328125" style="184" customWidth="1"/>
    <col min="2054" max="2054" width="13.59765625" style="184" customWidth="1"/>
    <col min="2055" max="2055" width="9.1328125" style="184"/>
    <col min="2056" max="2056" width="13.265625" style="184" customWidth="1"/>
    <col min="2057" max="2057" width="7.59765625" style="184" customWidth="1"/>
    <col min="2058" max="2058" width="7.3984375" style="184" customWidth="1"/>
    <col min="2059" max="2059" width="10" style="184" customWidth="1"/>
    <col min="2060" max="2060" width="16.86328125" style="184" customWidth="1"/>
    <col min="2061" max="2304" width="9.1328125" style="184"/>
    <col min="2305" max="2305" width="4.86328125" style="184" customWidth="1"/>
    <col min="2306" max="2306" width="11.59765625" style="184" customWidth="1"/>
    <col min="2307" max="2307" width="53.1328125" style="184" customWidth="1"/>
    <col min="2308" max="2308" width="13.59765625" style="184" customWidth="1"/>
    <col min="2309" max="2309" width="11.86328125" style="184" customWidth="1"/>
    <col min="2310" max="2310" width="13.59765625" style="184" customWidth="1"/>
    <col min="2311" max="2311" width="9.1328125" style="184"/>
    <col min="2312" max="2312" width="13.265625" style="184" customWidth="1"/>
    <col min="2313" max="2313" width="7.59765625" style="184" customWidth="1"/>
    <col min="2314" max="2314" width="7.3984375" style="184" customWidth="1"/>
    <col min="2315" max="2315" width="10" style="184" customWidth="1"/>
    <col min="2316" max="2316" width="16.86328125" style="184" customWidth="1"/>
    <col min="2317" max="2560" width="9.1328125" style="184"/>
    <col min="2561" max="2561" width="4.86328125" style="184" customWidth="1"/>
    <col min="2562" max="2562" width="11.59765625" style="184" customWidth="1"/>
    <col min="2563" max="2563" width="53.1328125" style="184" customWidth="1"/>
    <col min="2564" max="2564" width="13.59765625" style="184" customWidth="1"/>
    <col min="2565" max="2565" width="11.86328125" style="184" customWidth="1"/>
    <col min="2566" max="2566" width="13.59765625" style="184" customWidth="1"/>
    <col min="2567" max="2567" width="9.1328125" style="184"/>
    <col min="2568" max="2568" width="13.265625" style="184" customWidth="1"/>
    <col min="2569" max="2569" width="7.59765625" style="184" customWidth="1"/>
    <col min="2570" max="2570" width="7.3984375" style="184" customWidth="1"/>
    <col min="2571" max="2571" width="10" style="184" customWidth="1"/>
    <col min="2572" max="2572" width="16.86328125" style="184" customWidth="1"/>
    <col min="2573" max="2816" width="9.1328125" style="184"/>
    <col min="2817" max="2817" width="4.86328125" style="184" customWidth="1"/>
    <col min="2818" max="2818" width="11.59765625" style="184" customWidth="1"/>
    <col min="2819" max="2819" width="53.1328125" style="184" customWidth="1"/>
    <col min="2820" max="2820" width="13.59765625" style="184" customWidth="1"/>
    <col min="2821" max="2821" width="11.86328125" style="184" customWidth="1"/>
    <col min="2822" max="2822" width="13.59765625" style="184" customWidth="1"/>
    <col min="2823" max="2823" width="9.1328125" style="184"/>
    <col min="2824" max="2824" width="13.265625" style="184" customWidth="1"/>
    <col min="2825" max="2825" width="7.59765625" style="184" customWidth="1"/>
    <col min="2826" max="2826" width="7.3984375" style="184" customWidth="1"/>
    <col min="2827" max="2827" width="10" style="184" customWidth="1"/>
    <col min="2828" max="2828" width="16.86328125" style="184" customWidth="1"/>
    <col min="2829" max="3072" width="9.1328125" style="184"/>
    <col min="3073" max="3073" width="4.86328125" style="184" customWidth="1"/>
    <col min="3074" max="3074" width="11.59765625" style="184" customWidth="1"/>
    <col min="3075" max="3075" width="53.1328125" style="184" customWidth="1"/>
    <col min="3076" max="3076" width="13.59765625" style="184" customWidth="1"/>
    <col min="3077" max="3077" width="11.86328125" style="184" customWidth="1"/>
    <col min="3078" max="3078" width="13.59765625" style="184" customWidth="1"/>
    <col min="3079" max="3079" width="9.1328125" style="184"/>
    <col min="3080" max="3080" width="13.265625" style="184" customWidth="1"/>
    <col min="3081" max="3081" width="7.59765625" style="184" customWidth="1"/>
    <col min="3082" max="3082" width="7.3984375" style="184" customWidth="1"/>
    <col min="3083" max="3083" width="10" style="184" customWidth="1"/>
    <col min="3084" max="3084" width="16.86328125" style="184" customWidth="1"/>
    <col min="3085" max="3328" width="9.1328125" style="184"/>
    <col min="3329" max="3329" width="4.86328125" style="184" customWidth="1"/>
    <col min="3330" max="3330" width="11.59765625" style="184" customWidth="1"/>
    <col min="3331" max="3331" width="53.1328125" style="184" customWidth="1"/>
    <col min="3332" max="3332" width="13.59765625" style="184" customWidth="1"/>
    <col min="3333" max="3333" width="11.86328125" style="184" customWidth="1"/>
    <col min="3334" max="3334" width="13.59765625" style="184" customWidth="1"/>
    <col min="3335" max="3335" width="9.1328125" style="184"/>
    <col min="3336" max="3336" width="13.265625" style="184" customWidth="1"/>
    <col min="3337" max="3337" width="7.59765625" style="184" customWidth="1"/>
    <col min="3338" max="3338" width="7.3984375" style="184" customWidth="1"/>
    <col min="3339" max="3339" width="10" style="184" customWidth="1"/>
    <col min="3340" max="3340" width="16.86328125" style="184" customWidth="1"/>
    <col min="3341" max="3584" width="9.1328125" style="184"/>
    <col min="3585" max="3585" width="4.86328125" style="184" customWidth="1"/>
    <col min="3586" max="3586" width="11.59765625" style="184" customWidth="1"/>
    <col min="3587" max="3587" width="53.1328125" style="184" customWidth="1"/>
    <col min="3588" max="3588" width="13.59765625" style="184" customWidth="1"/>
    <col min="3589" max="3589" width="11.86328125" style="184" customWidth="1"/>
    <col min="3590" max="3590" width="13.59765625" style="184" customWidth="1"/>
    <col min="3591" max="3591" width="9.1328125" style="184"/>
    <col min="3592" max="3592" width="13.265625" style="184" customWidth="1"/>
    <col min="3593" max="3593" width="7.59765625" style="184" customWidth="1"/>
    <col min="3594" max="3594" width="7.3984375" style="184" customWidth="1"/>
    <col min="3595" max="3595" width="10" style="184" customWidth="1"/>
    <col min="3596" max="3596" width="16.86328125" style="184" customWidth="1"/>
    <col min="3597" max="3840" width="9.1328125" style="184"/>
    <col min="3841" max="3841" width="4.86328125" style="184" customWidth="1"/>
    <col min="3842" max="3842" width="11.59765625" style="184" customWidth="1"/>
    <col min="3843" max="3843" width="53.1328125" style="184" customWidth="1"/>
    <col min="3844" max="3844" width="13.59765625" style="184" customWidth="1"/>
    <col min="3845" max="3845" width="11.86328125" style="184" customWidth="1"/>
    <col min="3846" max="3846" width="13.59765625" style="184" customWidth="1"/>
    <col min="3847" max="3847" width="9.1328125" style="184"/>
    <col min="3848" max="3848" width="13.265625" style="184" customWidth="1"/>
    <col min="3849" max="3849" width="7.59765625" style="184" customWidth="1"/>
    <col min="3850" max="3850" width="7.3984375" style="184" customWidth="1"/>
    <col min="3851" max="3851" width="10" style="184" customWidth="1"/>
    <col min="3852" max="3852" width="16.86328125" style="184" customWidth="1"/>
    <col min="3853" max="4096" width="9.1328125" style="184"/>
    <col min="4097" max="4097" width="4.86328125" style="184" customWidth="1"/>
    <col min="4098" max="4098" width="11.59765625" style="184" customWidth="1"/>
    <col min="4099" max="4099" width="53.1328125" style="184" customWidth="1"/>
    <col min="4100" max="4100" width="13.59765625" style="184" customWidth="1"/>
    <col min="4101" max="4101" width="11.86328125" style="184" customWidth="1"/>
    <col min="4102" max="4102" width="13.59765625" style="184" customWidth="1"/>
    <col min="4103" max="4103" width="9.1328125" style="184"/>
    <col min="4104" max="4104" width="13.265625" style="184" customWidth="1"/>
    <col min="4105" max="4105" width="7.59765625" style="184" customWidth="1"/>
    <col min="4106" max="4106" width="7.3984375" style="184" customWidth="1"/>
    <col min="4107" max="4107" width="10" style="184" customWidth="1"/>
    <col min="4108" max="4108" width="16.86328125" style="184" customWidth="1"/>
    <col min="4109" max="4352" width="9.1328125" style="184"/>
    <col min="4353" max="4353" width="4.86328125" style="184" customWidth="1"/>
    <col min="4354" max="4354" width="11.59765625" style="184" customWidth="1"/>
    <col min="4355" max="4355" width="53.1328125" style="184" customWidth="1"/>
    <col min="4356" max="4356" width="13.59765625" style="184" customWidth="1"/>
    <col min="4357" max="4357" width="11.86328125" style="184" customWidth="1"/>
    <col min="4358" max="4358" width="13.59765625" style="184" customWidth="1"/>
    <col min="4359" max="4359" width="9.1328125" style="184"/>
    <col min="4360" max="4360" width="13.265625" style="184" customWidth="1"/>
    <col min="4361" max="4361" width="7.59765625" style="184" customWidth="1"/>
    <col min="4362" max="4362" width="7.3984375" style="184" customWidth="1"/>
    <col min="4363" max="4363" width="10" style="184" customWidth="1"/>
    <col min="4364" max="4364" width="16.86328125" style="184" customWidth="1"/>
    <col min="4365" max="4608" width="9.1328125" style="184"/>
    <col min="4609" max="4609" width="4.86328125" style="184" customWidth="1"/>
    <col min="4610" max="4610" width="11.59765625" style="184" customWidth="1"/>
    <col min="4611" max="4611" width="53.1328125" style="184" customWidth="1"/>
    <col min="4612" max="4612" width="13.59765625" style="184" customWidth="1"/>
    <col min="4613" max="4613" width="11.86328125" style="184" customWidth="1"/>
    <col min="4614" max="4614" width="13.59765625" style="184" customWidth="1"/>
    <col min="4615" max="4615" width="9.1328125" style="184"/>
    <col min="4616" max="4616" width="13.265625" style="184" customWidth="1"/>
    <col min="4617" max="4617" width="7.59765625" style="184" customWidth="1"/>
    <col min="4618" max="4618" width="7.3984375" style="184" customWidth="1"/>
    <col min="4619" max="4619" width="10" style="184" customWidth="1"/>
    <col min="4620" max="4620" width="16.86328125" style="184" customWidth="1"/>
    <col min="4621" max="4864" width="9.1328125" style="184"/>
    <col min="4865" max="4865" width="4.86328125" style="184" customWidth="1"/>
    <col min="4866" max="4866" width="11.59765625" style="184" customWidth="1"/>
    <col min="4867" max="4867" width="53.1328125" style="184" customWidth="1"/>
    <col min="4868" max="4868" width="13.59765625" style="184" customWidth="1"/>
    <col min="4869" max="4869" width="11.86328125" style="184" customWidth="1"/>
    <col min="4870" max="4870" width="13.59765625" style="184" customWidth="1"/>
    <col min="4871" max="4871" width="9.1328125" style="184"/>
    <col min="4872" max="4872" width="13.265625" style="184" customWidth="1"/>
    <col min="4873" max="4873" width="7.59765625" style="184" customWidth="1"/>
    <col min="4874" max="4874" width="7.3984375" style="184" customWidth="1"/>
    <col min="4875" max="4875" width="10" style="184" customWidth="1"/>
    <col min="4876" max="4876" width="16.86328125" style="184" customWidth="1"/>
    <col min="4877" max="5120" width="9.1328125" style="184"/>
    <col min="5121" max="5121" width="4.86328125" style="184" customWidth="1"/>
    <col min="5122" max="5122" width="11.59765625" style="184" customWidth="1"/>
    <col min="5123" max="5123" width="53.1328125" style="184" customWidth="1"/>
    <col min="5124" max="5124" width="13.59765625" style="184" customWidth="1"/>
    <col min="5125" max="5125" width="11.86328125" style="184" customWidth="1"/>
    <col min="5126" max="5126" width="13.59765625" style="184" customWidth="1"/>
    <col min="5127" max="5127" width="9.1328125" style="184"/>
    <col min="5128" max="5128" width="13.265625" style="184" customWidth="1"/>
    <col min="5129" max="5129" width="7.59765625" style="184" customWidth="1"/>
    <col min="5130" max="5130" width="7.3984375" style="184" customWidth="1"/>
    <col min="5131" max="5131" width="10" style="184" customWidth="1"/>
    <col min="5132" max="5132" width="16.86328125" style="184" customWidth="1"/>
    <col min="5133" max="5376" width="9.1328125" style="184"/>
    <col min="5377" max="5377" width="4.86328125" style="184" customWidth="1"/>
    <col min="5378" max="5378" width="11.59765625" style="184" customWidth="1"/>
    <col min="5379" max="5379" width="53.1328125" style="184" customWidth="1"/>
    <col min="5380" max="5380" width="13.59765625" style="184" customWidth="1"/>
    <col min="5381" max="5381" width="11.86328125" style="184" customWidth="1"/>
    <col min="5382" max="5382" width="13.59765625" style="184" customWidth="1"/>
    <col min="5383" max="5383" width="9.1328125" style="184"/>
    <col min="5384" max="5384" width="13.265625" style="184" customWidth="1"/>
    <col min="5385" max="5385" width="7.59765625" style="184" customWidth="1"/>
    <col min="5386" max="5386" width="7.3984375" style="184" customWidth="1"/>
    <col min="5387" max="5387" width="10" style="184" customWidth="1"/>
    <col min="5388" max="5388" width="16.86328125" style="184" customWidth="1"/>
    <col min="5389" max="5632" width="9.1328125" style="184"/>
    <col min="5633" max="5633" width="4.86328125" style="184" customWidth="1"/>
    <col min="5634" max="5634" width="11.59765625" style="184" customWidth="1"/>
    <col min="5635" max="5635" width="53.1328125" style="184" customWidth="1"/>
    <col min="5636" max="5636" width="13.59765625" style="184" customWidth="1"/>
    <col min="5637" max="5637" width="11.86328125" style="184" customWidth="1"/>
    <col min="5638" max="5638" width="13.59765625" style="184" customWidth="1"/>
    <col min="5639" max="5639" width="9.1328125" style="184"/>
    <col min="5640" max="5640" width="13.265625" style="184" customWidth="1"/>
    <col min="5641" max="5641" width="7.59765625" style="184" customWidth="1"/>
    <col min="5642" max="5642" width="7.3984375" style="184" customWidth="1"/>
    <col min="5643" max="5643" width="10" style="184" customWidth="1"/>
    <col min="5644" max="5644" width="16.86328125" style="184" customWidth="1"/>
    <col min="5645" max="5888" width="9.1328125" style="184"/>
    <col min="5889" max="5889" width="4.86328125" style="184" customWidth="1"/>
    <col min="5890" max="5890" width="11.59765625" style="184" customWidth="1"/>
    <col min="5891" max="5891" width="53.1328125" style="184" customWidth="1"/>
    <col min="5892" max="5892" width="13.59765625" style="184" customWidth="1"/>
    <col min="5893" max="5893" width="11.86328125" style="184" customWidth="1"/>
    <col min="5894" max="5894" width="13.59765625" style="184" customWidth="1"/>
    <col min="5895" max="5895" width="9.1328125" style="184"/>
    <col min="5896" max="5896" width="13.265625" style="184" customWidth="1"/>
    <col min="5897" max="5897" width="7.59765625" style="184" customWidth="1"/>
    <col min="5898" max="5898" width="7.3984375" style="184" customWidth="1"/>
    <col min="5899" max="5899" width="10" style="184" customWidth="1"/>
    <col min="5900" max="5900" width="16.86328125" style="184" customWidth="1"/>
    <col min="5901" max="6144" width="9.1328125" style="184"/>
    <col min="6145" max="6145" width="4.86328125" style="184" customWidth="1"/>
    <col min="6146" max="6146" width="11.59765625" style="184" customWidth="1"/>
    <col min="6147" max="6147" width="53.1328125" style="184" customWidth="1"/>
    <col min="6148" max="6148" width="13.59765625" style="184" customWidth="1"/>
    <col min="6149" max="6149" width="11.86328125" style="184" customWidth="1"/>
    <col min="6150" max="6150" width="13.59765625" style="184" customWidth="1"/>
    <col min="6151" max="6151" width="9.1328125" style="184"/>
    <col min="6152" max="6152" width="13.265625" style="184" customWidth="1"/>
    <col min="6153" max="6153" width="7.59765625" style="184" customWidth="1"/>
    <col min="6154" max="6154" width="7.3984375" style="184" customWidth="1"/>
    <col min="6155" max="6155" width="10" style="184" customWidth="1"/>
    <col min="6156" max="6156" width="16.86328125" style="184" customWidth="1"/>
    <col min="6157" max="6400" width="9.1328125" style="184"/>
    <col min="6401" max="6401" width="4.86328125" style="184" customWidth="1"/>
    <col min="6402" max="6402" width="11.59765625" style="184" customWidth="1"/>
    <col min="6403" max="6403" width="53.1328125" style="184" customWidth="1"/>
    <col min="6404" max="6404" width="13.59765625" style="184" customWidth="1"/>
    <col min="6405" max="6405" width="11.86328125" style="184" customWidth="1"/>
    <col min="6406" max="6406" width="13.59765625" style="184" customWidth="1"/>
    <col min="6407" max="6407" width="9.1328125" style="184"/>
    <col min="6408" max="6408" width="13.265625" style="184" customWidth="1"/>
    <col min="6409" max="6409" width="7.59765625" style="184" customWidth="1"/>
    <col min="6410" max="6410" width="7.3984375" style="184" customWidth="1"/>
    <col min="6411" max="6411" width="10" style="184" customWidth="1"/>
    <col min="6412" max="6412" width="16.86328125" style="184" customWidth="1"/>
    <col min="6413" max="6656" width="9.1328125" style="184"/>
    <col min="6657" max="6657" width="4.86328125" style="184" customWidth="1"/>
    <col min="6658" max="6658" width="11.59765625" style="184" customWidth="1"/>
    <col min="6659" max="6659" width="53.1328125" style="184" customWidth="1"/>
    <col min="6660" max="6660" width="13.59765625" style="184" customWidth="1"/>
    <col min="6661" max="6661" width="11.86328125" style="184" customWidth="1"/>
    <col min="6662" max="6662" width="13.59765625" style="184" customWidth="1"/>
    <col min="6663" max="6663" width="9.1328125" style="184"/>
    <col min="6664" max="6664" width="13.265625" style="184" customWidth="1"/>
    <col min="6665" max="6665" width="7.59765625" style="184" customWidth="1"/>
    <col min="6666" max="6666" width="7.3984375" style="184" customWidth="1"/>
    <col min="6667" max="6667" width="10" style="184" customWidth="1"/>
    <col min="6668" max="6668" width="16.86328125" style="184" customWidth="1"/>
    <col min="6669" max="6912" width="9.1328125" style="184"/>
    <col min="6913" max="6913" width="4.86328125" style="184" customWidth="1"/>
    <col min="6914" max="6914" width="11.59765625" style="184" customWidth="1"/>
    <col min="6915" max="6915" width="53.1328125" style="184" customWidth="1"/>
    <col min="6916" max="6916" width="13.59765625" style="184" customWidth="1"/>
    <col min="6917" max="6917" width="11.86328125" style="184" customWidth="1"/>
    <col min="6918" max="6918" width="13.59765625" style="184" customWidth="1"/>
    <col min="6919" max="6919" width="9.1328125" style="184"/>
    <col min="6920" max="6920" width="13.265625" style="184" customWidth="1"/>
    <col min="6921" max="6921" width="7.59765625" style="184" customWidth="1"/>
    <col min="6922" max="6922" width="7.3984375" style="184" customWidth="1"/>
    <col min="6923" max="6923" width="10" style="184" customWidth="1"/>
    <col min="6924" max="6924" width="16.86328125" style="184" customWidth="1"/>
    <col min="6925" max="7168" width="9.1328125" style="184"/>
    <col min="7169" max="7169" width="4.86328125" style="184" customWidth="1"/>
    <col min="7170" max="7170" width="11.59765625" style="184" customWidth="1"/>
    <col min="7171" max="7171" width="53.1328125" style="184" customWidth="1"/>
    <col min="7172" max="7172" width="13.59765625" style="184" customWidth="1"/>
    <col min="7173" max="7173" width="11.86328125" style="184" customWidth="1"/>
    <col min="7174" max="7174" width="13.59765625" style="184" customWidth="1"/>
    <col min="7175" max="7175" width="9.1328125" style="184"/>
    <col min="7176" max="7176" width="13.265625" style="184" customWidth="1"/>
    <col min="7177" max="7177" width="7.59765625" style="184" customWidth="1"/>
    <col min="7178" max="7178" width="7.3984375" style="184" customWidth="1"/>
    <col min="7179" max="7179" width="10" style="184" customWidth="1"/>
    <col min="7180" max="7180" width="16.86328125" style="184" customWidth="1"/>
    <col min="7181" max="7424" width="9.1328125" style="184"/>
    <col min="7425" max="7425" width="4.86328125" style="184" customWidth="1"/>
    <col min="7426" max="7426" width="11.59765625" style="184" customWidth="1"/>
    <col min="7427" max="7427" width="53.1328125" style="184" customWidth="1"/>
    <col min="7428" max="7428" width="13.59765625" style="184" customWidth="1"/>
    <col min="7429" max="7429" width="11.86328125" style="184" customWidth="1"/>
    <col min="7430" max="7430" width="13.59765625" style="184" customWidth="1"/>
    <col min="7431" max="7431" width="9.1328125" style="184"/>
    <col min="7432" max="7432" width="13.265625" style="184" customWidth="1"/>
    <col min="7433" max="7433" width="7.59765625" style="184" customWidth="1"/>
    <col min="7434" max="7434" width="7.3984375" style="184" customWidth="1"/>
    <col min="7435" max="7435" width="10" style="184" customWidth="1"/>
    <col min="7436" max="7436" width="16.86328125" style="184" customWidth="1"/>
    <col min="7437" max="7680" width="9.1328125" style="184"/>
    <col min="7681" max="7681" width="4.86328125" style="184" customWidth="1"/>
    <col min="7682" max="7682" width="11.59765625" style="184" customWidth="1"/>
    <col min="7683" max="7683" width="53.1328125" style="184" customWidth="1"/>
    <col min="7684" max="7684" width="13.59765625" style="184" customWidth="1"/>
    <col min="7685" max="7685" width="11.86328125" style="184" customWidth="1"/>
    <col min="7686" max="7686" width="13.59765625" style="184" customWidth="1"/>
    <col min="7687" max="7687" width="9.1328125" style="184"/>
    <col min="7688" max="7688" width="13.265625" style="184" customWidth="1"/>
    <col min="7689" max="7689" width="7.59765625" style="184" customWidth="1"/>
    <col min="7690" max="7690" width="7.3984375" style="184" customWidth="1"/>
    <col min="7691" max="7691" width="10" style="184" customWidth="1"/>
    <col min="7692" max="7692" width="16.86328125" style="184" customWidth="1"/>
    <col min="7693" max="7936" width="9.1328125" style="184"/>
    <col min="7937" max="7937" width="4.86328125" style="184" customWidth="1"/>
    <col min="7938" max="7938" width="11.59765625" style="184" customWidth="1"/>
    <col min="7939" max="7939" width="53.1328125" style="184" customWidth="1"/>
    <col min="7940" max="7940" width="13.59765625" style="184" customWidth="1"/>
    <col min="7941" max="7941" width="11.86328125" style="184" customWidth="1"/>
    <col min="7942" max="7942" width="13.59765625" style="184" customWidth="1"/>
    <col min="7943" max="7943" width="9.1328125" style="184"/>
    <col min="7944" max="7944" width="13.265625" style="184" customWidth="1"/>
    <col min="7945" max="7945" width="7.59765625" style="184" customWidth="1"/>
    <col min="7946" max="7946" width="7.3984375" style="184" customWidth="1"/>
    <col min="7947" max="7947" width="10" style="184" customWidth="1"/>
    <col min="7948" max="7948" width="16.86328125" style="184" customWidth="1"/>
    <col min="7949" max="8192" width="9.1328125" style="184"/>
    <col min="8193" max="8193" width="4.86328125" style="184" customWidth="1"/>
    <col min="8194" max="8194" width="11.59765625" style="184" customWidth="1"/>
    <col min="8195" max="8195" width="53.1328125" style="184" customWidth="1"/>
    <col min="8196" max="8196" width="13.59765625" style="184" customWidth="1"/>
    <col min="8197" max="8197" width="11.86328125" style="184" customWidth="1"/>
    <col min="8198" max="8198" width="13.59765625" style="184" customWidth="1"/>
    <col min="8199" max="8199" width="9.1328125" style="184"/>
    <col min="8200" max="8200" width="13.265625" style="184" customWidth="1"/>
    <col min="8201" max="8201" width="7.59765625" style="184" customWidth="1"/>
    <col min="8202" max="8202" width="7.3984375" style="184" customWidth="1"/>
    <col min="8203" max="8203" width="10" style="184" customWidth="1"/>
    <col min="8204" max="8204" width="16.86328125" style="184" customWidth="1"/>
    <col min="8205" max="8448" width="9.1328125" style="184"/>
    <col min="8449" max="8449" width="4.86328125" style="184" customWidth="1"/>
    <col min="8450" max="8450" width="11.59765625" style="184" customWidth="1"/>
    <col min="8451" max="8451" width="53.1328125" style="184" customWidth="1"/>
    <col min="8452" max="8452" width="13.59765625" style="184" customWidth="1"/>
    <col min="8453" max="8453" width="11.86328125" style="184" customWidth="1"/>
    <col min="8454" max="8454" width="13.59765625" style="184" customWidth="1"/>
    <col min="8455" max="8455" width="9.1328125" style="184"/>
    <col min="8456" max="8456" width="13.265625" style="184" customWidth="1"/>
    <col min="8457" max="8457" width="7.59765625" style="184" customWidth="1"/>
    <col min="8458" max="8458" width="7.3984375" style="184" customWidth="1"/>
    <col min="8459" max="8459" width="10" style="184" customWidth="1"/>
    <col min="8460" max="8460" width="16.86328125" style="184" customWidth="1"/>
    <col min="8461" max="8704" width="9.1328125" style="184"/>
    <col min="8705" max="8705" width="4.86328125" style="184" customWidth="1"/>
    <col min="8706" max="8706" width="11.59765625" style="184" customWidth="1"/>
    <col min="8707" max="8707" width="53.1328125" style="184" customWidth="1"/>
    <col min="8708" max="8708" width="13.59765625" style="184" customWidth="1"/>
    <col min="8709" max="8709" width="11.86328125" style="184" customWidth="1"/>
    <col min="8710" max="8710" width="13.59765625" style="184" customWidth="1"/>
    <col min="8711" max="8711" width="9.1328125" style="184"/>
    <col min="8712" max="8712" width="13.265625" style="184" customWidth="1"/>
    <col min="8713" max="8713" width="7.59765625" style="184" customWidth="1"/>
    <col min="8714" max="8714" width="7.3984375" style="184" customWidth="1"/>
    <col min="8715" max="8715" width="10" style="184" customWidth="1"/>
    <col min="8716" max="8716" width="16.86328125" style="184" customWidth="1"/>
    <col min="8717" max="8960" width="9.1328125" style="184"/>
    <col min="8961" max="8961" width="4.86328125" style="184" customWidth="1"/>
    <col min="8962" max="8962" width="11.59765625" style="184" customWidth="1"/>
    <col min="8963" max="8963" width="53.1328125" style="184" customWidth="1"/>
    <col min="8964" max="8964" width="13.59765625" style="184" customWidth="1"/>
    <col min="8965" max="8965" width="11.86328125" style="184" customWidth="1"/>
    <col min="8966" max="8966" width="13.59765625" style="184" customWidth="1"/>
    <col min="8967" max="8967" width="9.1328125" style="184"/>
    <col min="8968" max="8968" width="13.265625" style="184" customWidth="1"/>
    <col min="8969" max="8969" width="7.59765625" style="184" customWidth="1"/>
    <col min="8970" max="8970" width="7.3984375" style="184" customWidth="1"/>
    <col min="8971" max="8971" width="10" style="184" customWidth="1"/>
    <col min="8972" max="8972" width="16.86328125" style="184" customWidth="1"/>
    <col min="8973" max="9216" width="9.1328125" style="184"/>
    <col min="9217" max="9217" width="4.86328125" style="184" customWidth="1"/>
    <col min="9218" max="9218" width="11.59765625" style="184" customWidth="1"/>
    <col min="9219" max="9219" width="53.1328125" style="184" customWidth="1"/>
    <col min="9220" max="9220" width="13.59765625" style="184" customWidth="1"/>
    <col min="9221" max="9221" width="11.86328125" style="184" customWidth="1"/>
    <col min="9222" max="9222" width="13.59765625" style="184" customWidth="1"/>
    <col min="9223" max="9223" width="9.1328125" style="184"/>
    <col min="9224" max="9224" width="13.265625" style="184" customWidth="1"/>
    <col min="9225" max="9225" width="7.59765625" style="184" customWidth="1"/>
    <col min="9226" max="9226" width="7.3984375" style="184" customWidth="1"/>
    <col min="9227" max="9227" width="10" style="184" customWidth="1"/>
    <col min="9228" max="9228" width="16.86328125" style="184" customWidth="1"/>
    <col min="9229" max="9472" width="9.1328125" style="184"/>
    <col min="9473" max="9473" width="4.86328125" style="184" customWidth="1"/>
    <col min="9474" max="9474" width="11.59765625" style="184" customWidth="1"/>
    <col min="9475" max="9475" width="53.1328125" style="184" customWidth="1"/>
    <col min="9476" max="9476" width="13.59765625" style="184" customWidth="1"/>
    <col min="9477" max="9477" width="11.86328125" style="184" customWidth="1"/>
    <col min="9478" max="9478" width="13.59765625" style="184" customWidth="1"/>
    <col min="9479" max="9479" width="9.1328125" style="184"/>
    <col min="9480" max="9480" width="13.265625" style="184" customWidth="1"/>
    <col min="9481" max="9481" width="7.59765625" style="184" customWidth="1"/>
    <col min="9482" max="9482" width="7.3984375" style="184" customWidth="1"/>
    <col min="9483" max="9483" width="10" style="184" customWidth="1"/>
    <col min="9484" max="9484" width="16.86328125" style="184" customWidth="1"/>
    <col min="9485" max="9728" width="9.1328125" style="184"/>
    <col min="9729" max="9729" width="4.86328125" style="184" customWidth="1"/>
    <col min="9730" max="9730" width="11.59765625" style="184" customWidth="1"/>
    <col min="9731" max="9731" width="53.1328125" style="184" customWidth="1"/>
    <col min="9732" max="9732" width="13.59765625" style="184" customWidth="1"/>
    <col min="9733" max="9733" width="11.86328125" style="184" customWidth="1"/>
    <col min="9734" max="9734" width="13.59765625" style="184" customWidth="1"/>
    <col min="9735" max="9735" width="9.1328125" style="184"/>
    <col min="9736" max="9736" width="13.265625" style="184" customWidth="1"/>
    <col min="9737" max="9737" width="7.59765625" style="184" customWidth="1"/>
    <col min="9738" max="9738" width="7.3984375" style="184" customWidth="1"/>
    <col min="9739" max="9739" width="10" style="184" customWidth="1"/>
    <col min="9740" max="9740" width="16.86328125" style="184" customWidth="1"/>
    <col min="9741" max="9984" width="9.1328125" style="184"/>
    <col min="9985" max="9985" width="4.86328125" style="184" customWidth="1"/>
    <col min="9986" max="9986" width="11.59765625" style="184" customWidth="1"/>
    <col min="9987" max="9987" width="53.1328125" style="184" customWidth="1"/>
    <col min="9988" max="9988" width="13.59765625" style="184" customWidth="1"/>
    <col min="9989" max="9989" width="11.86328125" style="184" customWidth="1"/>
    <col min="9990" max="9990" width="13.59765625" style="184" customWidth="1"/>
    <col min="9991" max="9991" width="9.1328125" style="184"/>
    <col min="9992" max="9992" width="13.265625" style="184" customWidth="1"/>
    <col min="9993" max="9993" width="7.59765625" style="184" customWidth="1"/>
    <col min="9994" max="9994" width="7.3984375" style="184" customWidth="1"/>
    <col min="9995" max="9995" width="10" style="184" customWidth="1"/>
    <col min="9996" max="9996" width="16.86328125" style="184" customWidth="1"/>
    <col min="9997" max="10240" width="9.1328125" style="184"/>
    <col min="10241" max="10241" width="4.86328125" style="184" customWidth="1"/>
    <col min="10242" max="10242" width="11.59765625" style="184" customWidth="1"/>
    <col min="10243" max="10243" width="53.1328125" style="184" customWidth="1"/>
    <col min="10244" max="10244" width="13.59765625" style="184" customWidth="1"/>
    <col min="10245" max="10245" width="11.86328125" style="184" customWidth="1"/>
    <col min="10246" max="10246" width="13.59765625" style="184" customWidth="1"/>
    <col min="10247" max="10247" width="9.1328125" style="184"/>
    <col min="10248" max="10248" width="13.265625" style="184" customWidth="1"/>
    <col min="10249" max="10249" width="7.59765625" style="184" customWidth="1"/>
    <col min="10250" max="10250" width="7.3984375" style="184" customWidth="1"/>
    <col min="10251" max="10251" width="10" style="184" customWidth="1"/>
    <col min="10252" max="10252" width="16.86328125" style="184" customWidth="1"/>
    <col min="10253" max="10496" width="9.1328125" style="184"/>
    <col min="10497" max="10497" width="4.86328125" style="184" customWidth="1"/>
    <col min="10498" max="10498" width="11.59765625" style="184" customWidth="1"/>
    <col min="10499" max="10499" width="53.1328125" style="184" customWidth="1"/>
    <col min="10500" max="10500" width="13.59765625" style="184" customWidth="1"/>
    <col min="10501" max="10501" width="11.86328125" style="184" customWidth="1"/>
    <col min="10502" max="10502" width="13.59765625" style="184" customWidth="1"/>
    <col min="10503" max="10503" width="9.1328125" style="184"/>
    <col min="10504" max="10504" width="13.265625" style="184" customWidth="1"/>
    <col min="10505" max="10505" width="7.59765625" style="184" customWidth="1"/>
    <col min="10506" max="10506" width="7.3984375" style="184" customWidth="1"/>
    <col min="10507" max="10507" width="10" style="184" customWidth="1"/>
    <col min="10508" max="10508" width="16.86328125" style="184" customWidth="1"/>
    <col min="10509" max="10752" width="9.1328125" style="184"/>
    <col min="10753" max="10753" width="4.86328125" style="184" customWidth="1"/>
    <col min="10754" max="10754" width="11.59765625" style="184" customWidth="1"/>
    <col min="10755" max="10755" width="53.1328125" style="184" customWidth="1"/>
    <col min="10756" max="10756" width="13.59765625" style="184" customWidth="1"/>
    <col min="10757" max="10757" width="11.86328125" style="184" customWidth="1"/>
    <col min="10758" max="10758" width="13.59765625" style="184" customWidth="1"/>
    <col min="10759" max="10759" width="9.1328125" style="184"/>
    <col min="10760" max="10760" width="13.265625" style="184" customWidth="1"/>
    <col min="10761" max="10761" width="7.59765625" style="184" customWidth="1"/>
    <col min="10762" max="10762" width="7.3984375" style="184" customWidth="1"/>
    <col min="10763" max="10763" width="10" style="184" customWidth="1"/>
    <col min="10764" max="10764" width="16.86328125" style="184" customWidth="1"/>
    <col min="10765" max="11008" width="9.1328125" style="184"/>
    <col min="11009" max="11009" width="4.86328125" style="184" customWidth="1"/>
    <col min="11010" max="11010" width="11.59765625" style="184" customWidth="1"/>
    <col min="11011" max="11011" width="53.1328125" style="184" customWidth="1"/>
    <col min="11012" max="11012" width="13.59765625" style="184" customWidth="1"/>
    <col min="11013" max="11013" width="11.86328125" style="184" customWidth="1"/>
    <col min="11014" max="11014" width="13.59765625" style="184" customWidth="1"/>
    <col min="11015" max="11015" width="9.1328125" style="184"/>
    <col min="11016" max="11016" width="13.265625" style="184" customWidth="1"/>
    <col min="11017" max="11017" width="7.59765625" style="184" customWidth="1"/>
    <col min="11018" max="11018" width="7.3984375" style="184" customWidth="1"/>
    <col min="11019" max="11019" width="10" style="184" customWidth="1"/>
    <col min="11020" max="11020" width="16.86328125" style="184" customWidth="1"/>
    <col min="11021" max="11264" width="9.1328125" style="184"/>
    <col min="11265" max="11265" width="4.86328125" style="184" customWidth="1"/>
    <col min="11266" max="11266" width="11.59765625" style="184" customWidth="1"/>
    <col min="11267" max="11267" width="53.1328125" style="184" customWidth="1"/>
    <col min="11268" max="11268" width="13.59765625" style="184" customWidth="1"/>
    <col min="11269" max="11269" width="11.86328125" style="184" customWidth="1"/>
    <col min="11270" max="11270" width="13.59765625" style="184" customWidth="1"/>
    <col min="11271" max="11271" width="9.1328125" style="184"/>
    <col min="11272" max="11272" width="13.265625" style="184" customWidth="1"/>
    <col min="11273" max="11273" width="7.59765625" style="184" customWidth="1"/>
    <col min="11274" max="11274" width="7.3984375" style="184" customWidth="1"/>
    <col min="11275" max="11275" width="10" style="184" customWidth="1"/>
    <col min="11276" max="11276" width="16.86328125" style="184" customWidth="1"/>
    <col min="11277" max="11520" width="9.1328125" style="184"/>
    <col min="11521" max="11521" width="4.86328125" style="184" customWidth="1"/>
    <col min="11522" max="11522" width="11.59765625" style="184" customWidth="1"/>
    <col min="11523" max="11523" width="53.1328125" style="184" customWidth="1"/>
    <col min="11524" max="11524" width="13.59765625" style="184" customWidth="1"/>
    <col min="11525" max="11525" width="11.86328125" style="184" customWidth="1"/>
    <col min="11526" max="11526" width="13.59765625" style="184" customWidth="1"/>
    <col min="11527" max="11527" width="9.1328125" style="184"/>
    <col min="11528" max="11528" width="13.265625" style="184" customWidth="1"/>
    <col min="11529" max="11529" width="7.59765625" style="184" customWidth="1"/>
    <col min="11530" max="11530" width="7.3984375" style="184" customWidth="1"/>
    <col min="11531" max="11531" width="10" style="184" customWidth="1"/>
    <col min="11532" max="11532" width="16.86328125" style="184" customWidth="1"/>
    <col min="11533" max="11776" width="9.1328125" style="184"/>
    <col min="11777" max="11777" width="4.86328125" style="184" customWidth="1"/>
    <col min="11778" max="11778" width="11.59765625" style="184" customWidth="1"/>
    <col min="11779" max="11779" width="53.1328125" style="184" customWidth="1"/>
    <col min="11780" max="11780" width="13.59765625" style="184" customWidth="1"/>
    <col min="11781" max="11781" width="11.86328125" style="184" customWidth="1"/>
    <col min="11782" max="11782" width="13.59765625" style="184" customWidth="1"/>
    <col min="11783" max="11783" width="9.1328125" style="184"/>
    <col min="11784" max="11784" width="13.265625" style="184" customWidth="1"/>
    <col min="11785" max="11785" width="7.59765625" style="184" customWidth="1"/>
    <col min="11786" max="11786" width="7.3984375" style="184" customWidth="1"/>
    <col min="11787" max="11787" width="10" style="184" customWidth="1"/>
    <col min="11788" max="11788" width="16.86328125" style="184" customWidth="1"/>
    <col min="11789" max="12032" width="9.1328125" style="184"/>
    <col min="12033" max="12033" width="4.86328125" style="184" customWidth="1"/>
    <col min="12034" max="12034" width="11.59765625" style="184" customWidth="1"/>
    <col min="12035" max="12035" width="53.1328125" style="184" customWidth="1"/>
    <col min="12036" max="12036" width="13.59765625" style="184" customWidth="1"/>
    <col min="12037" max="12037" width="11.86328125" style="184" customWidth="1"/>
    <col min="12038" max="12038" width="13.59765625" style="184" customWidth="1"/>
    <col min="12039" max="12039" width="9.1328125" style="184"/>
    <col min="12040" max="12040" width="13.265625" style="184" customWidth="1"/>
    <col min="12041" max="12041" width="7.59765625" style="184" customWidth="1"/>
    <col min="12042" max="12042" width="7.3984375" style="184" customWidth="1"/>
    <col min="12043" max="12043" width="10" style="184" customWidth="1"/>
    <col min="12044" max="12044" width="16.86328125" style="184" customWidth="1"/>
    <col min="12045" max="12288" width="9.1328125" style="184"/>
    <col min="12289" max="12289" width="4.86328125" style="184" customWidth="1"/>
    <col min="12290" max="12290" width="11.59765625" style="184" customWidth="1"/>
    <col min="12291" max="12291" width="53.1328125" style="184" customWidth="1"/>
    <col min="12292" max="12292" width="13.59765625" style="184" customWidth="1"/>
    <col min="12293" max="12293" width="11.86328125" style="184" customWidth="1"/>
    <col min="12294" max="12294" width="13.59765625" style="184" customWidth="1"/>
    <col min="12295" max="12295" width="9.1328125" style="184"/>
    <col min="12296" max="12296" width="13.265625" style="184" customWidth="1"/>
    <col min="12297" max="12297" width="7.59765625" style="184" customWidth="1"/>
    <col min="12298" max="12298" width="7.3984375" style="184" customWidth="1"/>
    <col min="12299" max="12299" width="10" style="184" customWidth="1"/>
    <col min="12300" max="12300" width="16.86328125" style="184" customWidth="1"/>
    <col min="12301" max="12544" width="9.1328125" style="184"/>
    <col min="12545" max="12545" width="4.86328125" style="184" customWidth="1"/>
    <col min="12546" max="12546" width="11.59765625" style="184" customWidth="1"/>
    <col min="12547" max="12547" width="53.1328125" style="184" customWidth="1"/>
    <col min="12548" max="12548" width="13.59765625" style="184" customWidth="1"/>
    <col min="12549" max="12549" width="11.86328125" style="184" customWidth="1"/>
    <col min="12550" max="12550" width="13.59765625" style="184" customWidth="1"/>
    <col min="12551" max="12551" width="9.1328125" style="184"/>
    <col min="12552" max="12552" width="13.265625" style="184" customWidth="1"/>
    <col min="12553" max="12553" width="7.59765625" style="184" customWidth="1"/>
    <col min="12554" max="12554" width="7.3984375" style="184" customWidth="1"/>
    <col min="12555" max="12555" width="10" style="184" customWidth="1"/>
    <col min="12556" max="12556" width="16.86328125" style="184" customWidth="1"/>
    <col min="12557" max="12800" width="9.1328125" style="184"/>
    <col min="12801" max="12801" width="4.86328125" style="184" customWidth="1"/>
    <col min="12802" max="12802" width="11.59765625" style="184" customWidth="1"/>
    <col min="12803" max="12803" width="53.1328125" style="184" customWidth="1"/>
    <col min="12804" max="12804" width="13.59765625" style="184" customWidth="1"/>
    <col min="12805" max="12805" width="11.86328125" style="184" customWidth="1"/>
    <col min="12806" max="12806" width="13.59765625" style="184" customWidth="1"/>
    <col min="12807" max="12807" width="9.1328125" style="184"/>
    <col min="12808" max="12808" width="13.265625" style="184" customWidth="1"/>
    <col min="12809" max="12809" width="7.59765625" style="184" customWidth="1"/>
    <col min="12810" max="12810" width="7.3984375" style="184" customWidth="1"/>
    <col min="12811" max="12811" width="10" style="184" customWidth="1"/>
    <col min="12812" max="12812" width="16.86328125" style="184" customWidth="1"/>
    <col min="12813" max="13056" width="9.1328125" style="184"/>
    <col min="13057" max="13057" width="4.86328125" style="184" customWidth="1"/>
    <col min="13058" max="13058" width="11.59765625" style="184" customWidth="1"/>
    <col min="13059" max="13059" width="53.1328125" style="184" customWidth="1"/>
    <col min="13060" max="13060" width="13.59765625" style="184" customWidth="1"/>
    <col min="13061" max="13061" width="11.86328125" style="184" customWidth="1"/>
    <col min="13062" max="13062" width="13.59765625" style="184" customWidth="1"/>
    <col min="13063" max="13063" width="9.1328125" style="184"/>
    <col min="13064" max="13064" width="13.265625" style="184" customWidth="1"/>
    <col min="13065" max="13065" width="7.59765625" style="184" customWidth="1"/>
    <col min="13066" max="13066" width="7.3984375" style="184" customWidth="1"/>
    <col min="13067" max="13067" width="10" style="184" customWidth="1"/>
    <col min="13068" max="13068" width="16.86328125" style="184" customWidth="1"/>
    <col min="13069" max="13312" width="9.1328125" style="184"/>
    <col min="13313" max="13313" width="4.86328125" style="184" customWidth="1"/>
    <col min="13314" max="13314" width="11.59765625" style="184" customWidth="1"/>
    <col min="13315" max="13315" width="53.1328125" style="184" customWidth="1"/>
    <col min="13316" max="13316" width="13.59765625" style="184" customWidth="1"/>
    <col min="13317" max="13317" width="11.86328125" style="184" customWidth="1"/>
    <col min="13318" max="13318" width="13.59765625" style="184" customWidth="1"/>
    <col min="13319" max="13319" width="9.1328125" style="184"/>
    <col min="13320" max="13320" width="13.265625" style="184" customWidth="1"/>
    <col min="13321" max="13321" width="7.59765625" style="184" customWidth="1"/>
    <col min="13322" max="13322" width="7.3984375" style="184" customWidth="1"/>
    <col min="13323" max="13323" width="10" style="184" customWidth="1"/>
    <col min="13324" max="13324" width="16.86328125" style="184" customWidth="1"/>
    <col min="13325" max="13568" width="9.1328125" style="184"/>
    <col min="13569" max="13569" width="4.86328125" style="184" customWidth="1"/>
    <col min="13570" max="13570" width="11.59765625" style="184" customWidth="1"/>
    <col min="13571" max="13571" width="53.1328125" style="184" customWidth="1"/>
    <col min="13572" max="13572" width="13.59765625" style="184" customWidth="1"/>
    <col min="13573" max="13573" width="11.86328125" style="184" customWidth="1"/>
    <col min="13574" max="13574" width="13.59765625" style="184" customWidth="1"/>
    <col min="13575" max="13575" width="9.1328125" style="184"/>
    <col min="13576" max="13576" width="13.265625" style="184" customWidth="1"/>
    <col min="13577" max="13577" width="7.59765625" style="184" customWidth="1"/>
    <col min="13578" max="13578" width="7.3984375" style="184" customWidth="1"/>
    <col min="13579" max="13579" width="10" style="184" customWidth="1"/>
    <col min="13580" max="13580" width="16.86328125" style="184" customWidth="1"/>
    <col min="13581" max="13824" width="9.1328125" style="184"/>
    <col min="13825" max="13825" width="4.86328125" style="184" customWidth="1"/>
    <col min="13826" max="13826" width="11.59765625" style="184" customWidth="1"/>
    <col min="13827" max="13827" width="53.1328125" style="184" customWidth="1"/>
    <col min="13828" max="13828" width="13.59765625" style="184" customWidth="1"/>
    <col min="13829" max="13829" width="11.86328125" style="184" customWidth="1"/>
    <col min="13830" max="13830" width="13.59765625" style="184" customWidth="1"/>
    <col min="13831" max="13831" width="9.1328125" style="184"/>
    <col min="13832" max="13832" width="13.265625" style="184" customWidth="1"/>
    <col min="13833" max="13833" width="7.59765625" style="184" customWidth="1"/>
    <col min="13834" max="13834" width="7.3984375" style="184" customWidth="1"/>
    <col min="13835" max="13835" width="10" style="184" customWidth="1"/>
    <col min="13836" max="13836" width="16.86328125" style="184" customWidth="1"/>
    <col min="13837" max="14080" width="9.1328125" style="184"/>
    <col min="14081" max="14081" width="4.86328125" style="184" customWidth="1"/>
    <col min="14082" max="14082" width="11.59765625" style="184" customWidth="1"/>
    <col min="14083" max="14083" width="53.1328125" style="184" customWidth="1"/>
    <col min="14084" max="14084" width="13.59765625" style="184" customWidth="1"/>
    <col min="14085" max="14085" width="11.86328125" style="184" customWidth="1"/>
    <col min="14086" max="14086" width="13.59765625" style="184" customWidth="1"/>
    <col min="14087" max="14087" width="9.1328125" style="184"/>
    <col min="14088" max="14088" width="13.265625" style="184" customWidth="1"/>
    <col min="14089" max="14089" width="7.59765625" style="184" customWidth="1"/>
    <col min="14090" max="14090" width="7.3984375" style="184" customWidth="1"/>
    <col min="14091" max="14091" width="10" style="184" customWidth="1"/>
    <col min="14092" max="14092" width="16.86328125" style="184" customWidth="1"/>
    <col min="14093" max="14336" width="9.1328125" style="184"/>
    <col min="14337" max="14337" width="4.86328125" style="184" customWidth="1"/>
    <col min="14338" max="14338" width="11.59765625" style="184" customWidth="1"/>
    <col min="14339" max="14339" width="53.1328125" style="184" customWidth="1"/>
    <col min="14340" max="14340" width="13.59765625" style="184" customWidth="1"/>
    <col min="14341" max="14341" width="11.86328125" style="184" customWidth="1"/>
    <col min="14342" max="14342" width="13.59765625" style="184" customWidth="1"/>
    <col min="14343" max="14343" width="9.1328125" style="184"/>
    <col min="14344" max="14344" width="13.265625" style="184" customWidth="1"/>
    <col min="14345" max="14345" width="7.59765625" style="184" customWidth="1"/>
    <col min="14346" max="14346" width="7.3984375" style="184" customWidth="1"/>
    <col min="14347" max="14347" width="10" style="184" customWidth="1"/>
    <col min="14348" max="14348" width="16.86328125" style="184" customWidth="1"/>
    <col min="14349" max="14592" width="9.1328125" style="184"/>
    <col min="14593" max="14593" width="4.86328125" style="184" customWidth="1"/>
    <col min="14594" max="14594" width="11.59765625" style="184" customWidth="1"/>
    <col min="14595" max="14595" width="53.1328125" style="184" customWidth="1"/>
    <col min="14596" max="14596" width="13.59765625" style="184" customWidth="1"/>
    <col min="14597" max="14597" width="11.86328125" style="184" customWidth="1"/>
    <col min="14598" max="14598" width="13.59765625" style="184" customWidth="1"/>
    <col min="14599" max="14599" width="9.1328125" style="184"/>
    <col min="14600" max="14600" width="13.265625" style="184" customWidth="1"/>
    <col min="14601" max="14601" width="7.59765625" style="184" customWidth="1"/>
    <col min="14602" max="14602" width="7.3984375" style="184" customWidth="1"/>
    <col min="14603" max="14603" width="10" style="184" customWidth="1"/>
    <col min="14604" max="14604" width="16.86328125" style="184" customWidth="1"/>
    <col min="14605" max="14848" width="9.1328125" style="184"/>
    <col min="14849" max="14849" width="4.86328125" style="184" customWidth="1"/>
    <col min="14850" max="14850" width="11.59765625" style="184" customWidth="1"/>
    <col min="14851" max="14851" width="53.1328125" style="184" customWidth="1"/>
    <col min="14852" max="14852" width="13.59765625" style="184" customWidth="1"/>
    <col min="14853" max="14853" width="11.86328125" style="184" customWidth="1"/>
    <col min="14854" max="14854" width="13.59765625" style="184" customWidth="1"/>
    <col min="14855" max="14855" width="9.1328125" style="184"/>
    <col min="14856" max="14856" width="13.265625" style="184" customWidth="1"/>
    <col min="14857" max="14857" width="7.59765625" style="184" customWidth="1"/>
    <col min="14858" max="14858" width="7.3984375" style="184" customWidth="1"/>
    <col min="14859" max="14859" width="10" style="184" customWidth="1"/>
    <col min="14860" max="14860" width="16.86328125" style="184" customWidth="1"/>
    <col min="14861" max="15104" width="9.1328125" style="184"/>
    <col min="15105" max="15105" width="4.86328125" style="184" customWidth="1"/>
    <col min="15106" max="15106" width="11.59765625" style="184" customWidth="1"/>
    <col min="15107" max="15107" width="53.1328125" style="184" customWidth="1"/>
    <col min="15108" max="15108" width="13.59765625" style="184" customWidth="1"/>
    <col min="15109" max="15109" width="11.86328125" style="184" customWidth="1"/>
    <col min="15110" max="15110" width="13.59765625" style="184" customWidth="1"/>
    <col min="15111" max="15111" width="9.1328125" style="184"/>
    <col min="15112" max="15112" width="13.265625" style="184" customWidth="1"/>
    <col min="15113" max="15113" width="7.59765625" style="184" customWidth="1"/>
    <col min="15114" max="15114" width="7.3984375" style="184" customWidth="1"/>
    <col min="15115" max="15115" width="10" style="184" customWidth="1"/>
    <col min="15116" max="15116" width="16.86328125" style="184" customWidth="1"/>
    <col min="15117" max="15360" width="9.1328125" style="184"/>
    <col min="15361" max="15361" width="4.86328125" style="184" customWidth="1"/>
    <col min="15362" max="15362" width="11.59765625" style="184" customWidth="1"/>
    <col min="15363" max="15363" width="53.1328125" style="184" customWidth="1"/>
    <col min="15364" max="15364" width="13.59765625" style="184" customWidth="1"/>
    <col min="15365" max="15365" width="11.86328125" style="184" customWidth="1"/>
    <col min="15366" max="15366" width="13.59765625" style="184" customWidth="1"/>
    <col min="15367" max="15367" width="9.1328125" style="184"/>
    <col min="15368" max="15368" width="13.265625" style="184" customWidth="1"/>
    <col min="15369" max="15369" width="7.59765625" style="184" customWidth="1"/>
    <col min="15370" max="15370" width="7.3984375" style="184" customWidth="1"/>
    <col min="15371" max="15371" width="10" style="184" customWidth="1"/>
    <col min="15372" max="15372" width="16.86328125" style="184" customWidth="1"/>
    <col min="15373" max="15616" width="9.1328125" style="184"/>
    <col min="15617" max="15617" width="4.86328125" style="184" customWidth="1"/>
    <col min="15618" max="15618" width="11.59765625" style="184" customWidth="1"/>
    <col min="15619" max="15619" width="53.1328125" style="184" customWidth="1"/>
    <col min="15620" max="15620" width="13.59765625" style="184" customWidth="1"/>
    <col min="15621" max="15621" width="11.86328125" style="184" customWidth="1"/>
    <col min="15622" max="15622" width="13.59765625" style="184" customWidth="1"/>
    <col min="15623" max="15623" width="9.1328125" style="184"/>
    <col min="15624" max="15624" width="13.265625" style="184" customWidth="1"/>
    <col min="15625" max="15625" width="7.59765625" style="184" customWidth="1"/>
    <col min="15626" max="15626" width="7.3984375" style="184" customWidth="1"/>
    <col min="15627" max="15627" width="10" style="184" customWidth="1"/>
    <col min="15628" max="15628" width="16.86328125" style="184" customWidth="1"/>
    <col min="15629" max="15872" width="9.1328125" style="184"/>
    <col min="15873" max="15873" width="4.86328125" style="184" customWidth="1"/>
    <col min="15874" max="15874" width="11.59765625" style="184" customWidth="1"/>
    <col min="15875" max="15875" width="53.1328125" style="184" customWidth="1"/>
    <col min="15876" max="15876" width="13.59765625" style="184" customWidth="1"/>
    <col min="15877" max="15877" width="11.86328125" style="184" customWidth="1"/>
    <col min="15878" max="15878" width="13.59765625" style="184" customWidth="1"/>
    <col min="15879" max="15879" width="9.1328125" style="184"/>
    <col min="15880" max="15880" width="13.265625" style="184" customWidth="1"/>
    <col min="15881" max="15881" width="7.59765625" style="184" customWidth="1"/>
    <col min="15882" max="15882" width="7.3984375" style="184" customWidth="1"/>
    <col min="15883" max="15883" width="10" style="184" customWidth="1"/>
    <col min="15884" max="15884" width="16.86328125" style="184" customWidth="1"/>
    <col min="15885" max="16128" width="9.1328125" style="184"/>
    <col min="16129" max="16129" width="4.86328125" style="184" customWidth="1"/>
    <col min="16130" max="16130" width="11.59765625" style="184" customWidth="1"/>
    <col min="16131" max="16131" width="53.1328125" style="184" customWidth="1"/>
    <col min="16132" max="16132" width="13.59765625" style="184" customWidth="1"/>
    <col min="16133" max="16133" width="11.86328125" style="184" customWidth="1"/>
    <col min="16134" max="16134" width="13.59765625" style="184" customWidth="1"/>
    <col min="16135" max="16135" width="9.1328125" style="184"/>
    <col min="16136" max="16136" width="13.265625" style="184" customWidth="1"/>
    <col min="16137" max="16137" width="7.59765625" style="184" customWidth="1"/>
    <col min="16138" max="16138" width="7.3984375" style="184" customWidth="1"/>
    <col min="16139" max="16139" width="10" style="184" customWidth="1"/>
    <col min="16140" max="16140" width="16.86328125" style="184" customWidth="1"/>
    <col min="16141" max="16384" width="9.1328125" style="184"/>
  </cols>
  <sheetData>
    <row r="2" spans="1:13" ht="34.5" customHeight="1">
      <c r="A2" s="388" t="s">
        <v>249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3">
      <c r="A3" s="389" t="s">
        <v>173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1:13" ht="15.4">
      <c r="A4" s="390"/>
      <c r="B4" s="390"/>
      <c r="C4" s="336"/>
      <c r="D4" s="335"/>
      <c r="E4" s="391"/>
      <c r="F4" s="391"/>
      <c r="G4" s="391"/>
      <c r="H4" s="391"/>
      <c r="I4" s="391"/>
    </row>
    <row r="5" spans="1:13">
      <c r="A5" s="392"/>
      <c r="B5" s="392"/>
      <c r="C5" s="392"/>
      <c r="D5" s="392"/>
      <c r="E5" s="392"/>
      <c r="F5" s="392"/>
      <c r="G5" s="392"/>
      <c r="H5" s="392"/>
    </row>
    <row r="6" spans="1:13" ht="15">
      <c r="A6" s="393" t="s">
        <v>174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spans="1:13" ht="15.75" customHeight="1">
      <c r="A7" s="185" t="s">
        <v>175</v>
      </c>
      <c r="B7" s="394" t="s">
        <v>248</v>
      </c>
      <c r="C7" s="394"/>
      <c r="D7" s="394"/>
      <c r="E7" s="394"/>
      <c r="F7" s="394"/>
      <c r="G7" s="394"/>
      <c r="H7" s="394"/>
      <c r="I7" s="394"/>
      <c r="J7" s="394"/>
      <c r="K7" s="394"/>
    </row>
    <row r="8" spans="1:13" ht="13.15">
      <c r="A8" s="27"/>
      <c r="B8" s="389" t="s">
        <v>176</v>
      </c>
      <c r="C8" s="389"/>
      <c r="D8" s="389"/>
      <c r="E8" s="389"/>
      <c r="F8" s="389"/>
      <c r="G8" s="389"/>
      <c r="H8" s="389"/>
      <c r="I8" s="389"/>
      <c r="J8" s="389"/>
      <c r="K8" s="389"/>
    </row>
    <row r="9" spans="1:13" ht="13.15">
      <c r="A9" s="395" t="s">
        <v>177</v>
      </c>
      <c r="B9" s="395"/>
      <c r="C9" s="395"/>
      <c r="D9" s="337"/>
      <c r="E9" s="337"/>
      <c r="F9" s="337"/>
      <c r="G9" s="337"/>
      <c r="H9" s="186">
        <f>H38</f>
        <v>332583.92000000004</v>
      </c>
      <c r="I9" s="187" t="s">
        <v>178</v>
      </c>
    </row>
    <row r="10" spans="1:13" ht="13.15">
      <c r="A10" s="395" t="s">
        <v>179</v>
      </c>
      <c r="B10" s="395"/>
      <c r="C10" s="395"/>
      <c r="D10" s="337"/>
      <c r="E10" s="337"/>
      <c r="F10" s="337"/>
      <c r="G10" s="337"/>
      <c r="H10" s="337"/>
      <c r="I10" s="187" t="s">
        <v>180</v>
      </c>
    </row>
    <row r="11" spans="1:13" ht="13.15">
      <c r="A11" s="396" t="s">
        <v>181</v>
      </c>
      <c r="B11" s="396"/>
      <c r="C11" s="396"/>
      <c r="D11" s="396"/>
      <c r="E11" s="396"/>
      <c r="F11" s="396"/>
      <c r="G11" s="396"/>
      <c r="H11" s="396"/>
    </row>
    <row r="12" spans="1:13" ht="13.5" thickBot="1">
      <c r="A12" s="387" t="s">
        <v>226</v>
      </c>
      <c r="B12" s="387"/>
      <c r="C12" s="387"/>
      <c r="D12" s="387"/>
      <c r="E12" s="387"/>
      <c r="F12" s="387"/>
      <c r="G12" s="387"/>
      <c r="H12" s="387"/>
    </row>
    <row r="13" spans="1:13" ht="13.15" thickBot="1">
      <c r="A13" s="378" t="s">
        <v>182</v>
      </c>
      <c r="B13" s="378" t="s">
        <v>183</v>
      </c>
      <c r="C13" s="378" t="s">
        <v>184</v>
      </c>
      <c r="D13" s="384" t="s">
        <v>185</v>
      </c>
      <c r="E13" s="385"/>
      <c r="F13" s="385"/>
      <c r="G13" s="385"/>
      <c r="H13" s="386"/>
      <c r="I13" s="378" t="s">
        <v>186</v>
      </c>
      <c r="J13" s="378" t="s">
        <v>187</v>
      </c>
      <c r="K13" s="378" t="s">
        <v>188</v>
      </c>
    </row>
    <row r="14" spans="1:13" ht="23.65" thickBot="1">
      <c r="A14" s="379"/>
      <c r="B14" s="379"/>
      <c r="C14" s="379"/>
      <c r="D14" s="188" t="s">
        <v>189</v>
      </c>
      <c r="E14" s="188" t="s">
        <v>190</v>
      </c>
      <c r="F14" s="188" t="s">
        <v>191</v>
      </c>
      <c r="G14" s="188" t="s">
        <v>192</v>
      </c>
      <c r="H14" s="188" t="s">
        <v>193</v>
      </c>
      <c r="I14" s="379"/>
      <c r="J14" s="379"/>
      <c r="K14" s="379"/>
    </row>
    <row r="15" spans="1:13" ht="13.15" thickBot="1">
      <c r="A15" s="189">
        <v>1</v>
      </c>
      <c r="B15" s="334">
        <v>2</v>
      </c>
      <c r="C15" s="334">
        <v>3</v>
      </c>
      <c r="D15" s="334">
        <v>4</v>
      </c>
      <c r="E15" s="334">
        <v>5</v>
      </c>
      <c r="F15" s="334" t="s">
        <v>194</v>
      </c>
      <c r="G15" s="334">
        <v>7</v>
      </c>
      <c r="H15" s="190">
        <v>8</v>
      </c>
      <c r="I15" s="334">
        <v>9</v>
      </c>
      <c r="J15" s="334">
        <v>10</v>
      </c>
      <c r="K15" s="334">
        <v>11</v>
      </c>
    </row>
    <row r="16" spans="1:13">
      <c r="A16" s="338">
        <v>1</v>
      </c>
      <c r="B16" s="339" t="s">
        <v>195</v>
      </c>
      <c r="C16" s="339" t="s">
        <v>198</v>
      </c>
      <c r="D16" s="340">
        <v>23479.919999999998</v>
      </c>
      <c r="E16" s="340"/>
      <c r="F16" s="340"/>
      <c r="G16" s="340"/>
      <c r="H16" s="341">
        <f t="shared" ref="H16:H36" si="0">SUM(D16:G16)</f>
        <v>23479.919999999998</v>
      </c>
      <c r="I16" s="342"/>
      <c r="J16" s="342"/>
      <c r="K16" s="343"/>
      <c r="L16" s="191"/>
      <c r="M16" s="191"/>
    </row>
    <row r="17" spans="1:12">
      <c r="A17" s="192">
        <f>A16+1</f>
        <v>2</v>
      </c>
      <c r="B17" s="192" t="s">
        <v>197</v>
      </c>
      <c r="C17" s="192" t="s">
        <v>196</v>
      </c>
      <c r="D17" s="193">
        <v>115437.34</v>
      </c>
      <c r="E17" s="193"/>
      <c r="F17" s="193"/>
      <c r="G17" s="193"/>
      <c r="H17" s="194">
        <f t="shared" si="0"/>
        <v>115437.34</v>
      </c>
      <c r="I17" s="195"/>
      <c r="J17" s="195"/>
      <c r="K17" s="195"/>
      <c r="L17" s="191"/>
    </row>
    <row r="18" spans="1:12">
      <c r="A18" s="192">
        <f>A17+1</f>
        <v>3</v>
      </c>
      <c r="B18" s="192" t="s">
        <v>199</v>
      </c>
      <c r="C18" s="192" t="s">
        <v>352</v>
      </c>
      <c r="D18" s="193"/>
      <c r="E18" s="193">
        <v>3812.31</v>
      </c>
      <c r="F18" s="193">
        <v>11929.22</v>
      </c>
      <c r="G18" s="193">
        <v>266.36</v>
      </c>
      <c r="H18" s="194">
        <f t="shared" si="0"/>
        <v>16007.89</v>
      </c>
      <c r="I18" s="195"/>
      <c r="J18" s="195"/>
      <c r="K18" s="195"/>
      <c r="L18" s="191"/>
    </row>
    <row r="19" spans="1:12">
      <c r="A19" s="192">
        <f>A18+1</f>
        <v>4</v>
      </c>
      <c r="B19" s="192" t="s">
        <v>200</v>
      </c>
      <c r="C19" s="192" t="s">
        <v>402</v>
      </c>
      <c r="D19" s="193"/>
      <c r="E19" s="193">
        <v>12929.88</v>
      </c>
      <c r="F19" s="193"/>
      <c r="G19" s="193"/>
      <c r="H19" s="194">
        <f t="shared" si="0"/>
        <v>12929.88</v>
      </c>
      <c r="I19" s="195"/>
      <c r="J19" s="195"/>
      <c r="K19" s="195"/>
      <c r="L19" s="191"/>
    </row>
    <row r="20" spans="1:12">
      <c r="A20" s="192">
        <f>A19+1</f>
        <v>5</v>
      </c>
      <c r="B20" s="192" t="s">
        <v>201</v>
      </c>
      <c r="C20" s="192" t="s">
        <v>353</v>
      </c>
      <c r="D20" s="193">
        <v>2803.98</v>
      </c>
      <c r="E20" s="193">
        <v>82.1</v>
      </c>
      <c r="F20" s="193">
        <v>176.45</v>
      </c>
      <c r="G20" s="193">
        <v>6.17</v>
      </c>
      <c r="H20" s="194">
        <f t="shared" si="0"/>
        <v>3068.7</v>
      </c>
      <c r="I20" s="195"/>
      <c r="J20" s="195"/>
      <c r="K20" s="196"/>
      <c r="L20" s="191"/>
    </row>
    <row r="21" spans="1:12" ht="23.25">
      <c r="A21" s="192">
        <v>6</v>
      </c>
      <c r="B21" s="197" t="s">
        <v>202</v>
      </c>
      <c r="C21" s="192" t="s">
        <v>354</v>
      </c>
      <c r="D21" s="193">
        <v>714.67</v>
      </c>
      <c r="E21" s="193">
        <v>1587</v>
      </c>
      <c r="F21" s="193">
        <v>597.67999999999995</v>
      </c>
      <c r="G21" s="193"/>
      <c r="H21" s="194">
        <f t="shared" si="0"/>
        <v>2899.35</v>
      </c>
      <c r="I21" s="195"/>
      <c r="J21" s="195"/>
      <c r="K21" s="196"/>
      <c r="L21" s="191"/>
    </row>
    <row r="22" spans="1:12">
      <c r="A22" s="192">
        <f>A21+1</f>
        <v>7</v>
      </c>
      <c r="B22" s="197" t="s">
        <v>203</v>
      </c>
      <c r="C22" s="197" t="s">
        <v>355</v>
      </c>
      <c r="D22" s="193">
        <v>6555.88</v>
      </c>
      <c r="E22" s="193">
        <v>8.36</v>
      </c>
      <c r="F22" s="193">
        <v>445.99</v>
      </c>
      <c r="G22" s="193"/>
      <c r="H22" s="194">
        <f t="shared" si="0"/>
        <v>7010.23</v>
      </c>
      <c r="I22" s="195"/>
      <c r="J22" s="195"/>
      <c r="K22" s="196"/>
      <c r="L22" s="191"/>
    </row>
    <row r="23" spans="1:12">
      <c r="A23" s="192">
        <f t="shared" ref="A23:A33" si="1">A22+1</f>
        <v>8</v>
      </c>
      <c r="B23" s="197" t="s">
        <v>204</v>
      </c>
      <c r="C23" s="197" t="s">
        <v>356</v>
      </c>
      <c r="D23" s="193">
        <v>8259.76</v>
      </c>
      <c r="E23" s="193">
        <v>152.97</v>
      </c>
      <c r="F23" s="193">
        <v>26007.93</v>
      </c>
      <c r="G23" s="193">
        <v>297.19</v>
      </c>
      <c r="H23" s="194">
        <f t="shared" si="0"/>
        <v>34717.850000000006</v>
      </c>
      <c r="I23" s="195"/>
      <c r="J23" s="195"/>
      <c r="K23" s="196"/>
      <c r="L23" s="191"/>
    </row>
    <row r="24" spans="1:12">
      <c r="A24" s="192">
        <f t="shared" si="1"/>
        <v>9</v>
      </c>
      <c r="B24" s="197" t="s">
        <v>205</v>
      </c>
      <c r="C24" s="197" t="s">
        <v>357</v>
      </c>
      <c r="D24" s="193">
        <v>2893.83</v>
      </c>
      <c r="E24" s="193"/>
      <c r="F24" s="193">
        <v>5824.09</v>
      </c>
      <c r="G24" s="193">
        <v>21.44</v>
      </c>
      <c r="H24" s="194">
        <f t="shared" si="0"/>
        <v>8739.36</v>
      </c>
      <c r="I24" s="195"/>
      <c r="J24" s="195"/>
      <c r="K24" s="196"/>
      <c r="L24" s="191"/>
    </row>
    <row r="25" spans="1:12" ht="34.9">
      <c r="A25" s="192">
        <f t="shared" si="1"/>
        <v>10</v>
      </c>
      <c r="B25" s="197" t="s">
        <v>206</v>
      </c>
      <c r="C25" s="197" t="s">
        <v>358</v>
      </c>
      <c r="D25" s="193">
        <v>530.49</v>
      </c>
      <c r="E25" s="193">
        <v>83.49</v>
      </c>
      <c r="F25" s="193">
        <v>715.08</v>
      </c>
      <c r="G25" s="193">
        <v>22.82</v>
      </c>
      <c r="H25" s="194">
        <f t="shared" si="0"/>
        <v>1351.8799999999999</v>
      </c>
      <c r="I25" s="195"/>
      <c r="J25" s="195"/>
      <c r="K25" s="196"/>
      <c r="L25" s="191"/>
    </row>
    <row r="26" spans="1:12">
      <c r="A26" s="192">
        <f t="shared" si="1"/>
        <v>11</v>
      </c>
      <c r="B26" s="197" t="s">
        <v>207</v>
      </c>
      <c r="C26" s="197" t="s">
        <v>359</v>
      </c>
      <c r="D26" s="328">
        <v>831.79</v>
      </c>
      <c r="E26" s="328"/>
      <c r="F26" s="328">
        <v>1211.5899999999999</v>
      </c>
      <c r="G26" s="193">
        <v>69.58</v>
      </c>
      <c r="H26" s="194">
        <f t="shared" si="0"/>
        <v>2112.96</v>
      </c>
      <c r="I26" s="195"/>
      <c r="J26" s="195"/>
      <c r="K26" s="196"/>
      <c r="L26" s="191"/>
    </row>
    <row r="27" spans="1:12" ht="34.9">
      <c r="A27" s="192">
        <f t="shared" si="1"/>
        <v>12</v>
      </c>
      <c r="B27" s="197" t="s">
        <v>208</v>
      </c>
      <c r="C27" s="197" t="s">
        <v>360</v>
      </c>
      <c r="D27" s="328">
        <v>87.6</v>
      </c>
      <c r="E27" s="328">
        <v>1443.26</v>
      </c>
      <c r="F27" s="328">
        <v>1077.49</v>
      </c>
      <c r="G27" s="193">
        <v>125.92</v>
      </c>
      <c r="H27" s="194">
        <f t="shared" si="0"/>
        <v>2734.27</v>
      </c>
      <c r="I27" s="195"/>
      <c r="J27" s="195"/>
      <c r="K27" s="196"/>
      <c r="L27" s="191"/>
    </row>
    <row r="28" spans="1:12" ht="23.25">
      <c r="A28" s="192">
        <f t="shared" si="1"/>
        <v>13</v>
      </c>
      <c r="B28" s="197" t="s">
        <v>209</v>
      </c>
      <c r="C28" s="197" t="s">
        <v>361</v>
      </c>
      <c r="D28" s="193">
        <v>573.38</v>
      </c>
      <c r="E28" s="328">
        <v>450.2</v>
      </c>
      <c r="F28" s="328">
        <v>1818.67</v>
      </c>
      <c r="G28" s="193">
        <v>125.4</v>
      </c>
      <c r="H28" s="194">
        <f t="shared" si="0"/>
        <v>2967.65</v>
      </c>
      <c r="I28" s="195"/>
      <c r="J28" s="195"/>
      <c r="K28" s="196"/>
      <c r="L28" s="191"/>
    </row>
    <row r="29" spans="1:12" ht="46.5">
      <c r="A29" s="192">
        <f t="shared" si="1"/>
        <v>14</v>
      </c>
      <c r="B29" s="197" t="s">
        <v>210</v>
      </c>
      <c r="C29" s="197" t="s">
        <v>362</v>
      </c>
      <c r="D29" s="193">
        <v>2104.91</v>
      </c>
      <c r="E29" s="193">
        <v>4590.01</v>
      </c>
      <c r="F29" s="193">
        <v>6271.07</v>
      </c>
      <c r="G29" s="193">
        <v>284.08999999999997</v>
      </c>
      <c r="H29" s="194">
        <f t="shared" si="0"/>
        <v>13250.08</v>
      </c>
      <c r="I29" s="195"/>
      <c r="J29" s="195"/>
      <c r="K29" s="196"/>
      <c r="L29" s="191"/>
    </row>
    <row r="30" spans="1:12" ht="46.5">
      <c r="A30" s="192">
        <f t="shared" si="1"/>
        <v>15</v>
      </c>
      <c r="B30" s="197" t="s">
        <v>211</v>
      </c>
      <c r="C30" s="197" t="s">
        <v>363</v>
      </c>
      <c r="D30" s="193">
        <v>66.84</v>
      </c>
      <c r="E30" s="193">
        <v>454.35</v>
      </c>
      <c r="F30" s="193">
        <v>159.94999999999999</v>
      </c>
      <c r="G30" s="193">
        <v>24.83</v>
      </c>
      <c r="H30" s="194">
        <f t="shared" si="0"/>
        <v>705.97000000000014</v>
      </c>
      <c r="I30" s="195"/>
      <c r="J30" s="195"/>
      <c r="K30" s="196"/>
      <c r="L30" s="191"/>
    </row>
    <row r="31" spans="1:12" ht="39" customHeight="1">
      <c r="A31" s="192">
        <f t="shared" si="1"/>
        <v>16</v>
      </c>
      <c r="B31" s="197" t="s">
        <v>212</v>
      </c>
      <c r="C31" s="197" t="s">
        <v>364</v>
      </c>
      <c r="D31" s="193">
        <v>11.87</v>
      </c>
      <c r="E31" s="193">
        <v>10.91</v>
      </c>
      <c r="F31" s="193">
        <v>1027.81</v>
      </c>
      <c r="G31" s="193"/>
      <c r="H31" s="194">
        <f t="shared" si="0"/>
        <v>1050.5899999999999</v>
      </c>
      <c r="I31" s="195"/>
      <c r="J31" s="195"/>
      <c r="K31" s="196"/>
      <c r="L31" s="191"/>
    </row>
    <row r="32" spans="1:12">
      <c r="A32" s="192">
        <f t="shared" si="1"/>
        <v>17</v>
      </c>
      <c r="B32" s="197" t="s">
        <v>213</v>
      </c>
      <c r="C32" s="197" t="s">
        <v>214</v>
      </c>
      <c r="D32" s="193"/>
      <c r="E32" s="193">
        <v>413.16</v>
      </c>
      <c r="F32" s="193">
        <v>2575.44</v>
      </c>
      <c r="G32" s="193">
        <v>1448.59</v>
      </c>
      <c r="H32" s="194">
        <f t="shared" si="0"/>
        <v>4437.1899999999996</v>
      </c>
      <c r="I32" s="195"/>
      <c r="J32" s="195"/>
      <c r="K32" s="196"/>
      <c r="L32" s="191"/>
    </row>
    <row r="33" spans="1:12">
      <c r="A33" s="192">
        <f t="shared" si="1"/>
        <v>18</v>
      </c>
      <c r="B33" s="197" t="s">
        <v>215</v>
      </c>
      <c r="C33" s="197" t="s">
        <v>365</v>
      </c>
      <c r="D33" s="193">
        <v>27.37</v>
      </c>
      <c r="E33" s="193">
        <v>1217.83</v>
      </c>
      <c r="F33" s="193">
        <v>71898.789999999994</v>
      </c>
      <c r="G33" s="193"/>
      <c r="H33" s="194">
        <f t="shared" si="0"/>
        <v>73143.989999999991</v>
      </c>
      <c r="I33" s="195"/>
      <c r="J33" s="195"/>
      <c r="K33" s="196"/>
      <c r="L33" s="191"/>
    </row>
    <row r="34" spans="1:12">
      <c r="A34" s="192">
        <v>19</v>
      </c>
      <c r="B34" s="197" t="s">
        <v>216</v>
      </c>
      <c r="C34" s="197" t="s">
        <v>217</v>
      </c>
      <c r="D34" s="193">
        <v>162.66</v>
      </c>
      <c r="E34" s="193">
        <v>62.35</v>
      </c>
      <c r="F34" s="193"/>
      <c r="G34" s="193">
        <v>3.34</v>
      </c>
      <c r="H34" s="194">
        <f t="shared" si="0"/>
        <v>228.35</v>
      </c>
      <c r="I34" s="195"/>
      <c r="J34" s="195"/>
      <c r="K34" s="196"/>
      <c r="L34" s="191"/>
    </row>
    <row r="35" spans="1:12" ht="23.25">
      <c r="A35" s="192">
        <v>20</v>
      </c>
      <c r="B35" s="197" t="s">
        <v>218</v>
      </c>
      <c r="C35" s="330" t="s">
        <v>366</v>
      </c>
      <c r="D35" s="193">
        <v>3343.07</v>
      </c>
      <c r="E35" s="193"/>
      <c r="F35" s="193"/>
      <c r="G35" s="193">
        <v>1536.14</v>
      </c>
      <c r="H35" s="194">
        <f t="shared" si="0"/>
        <v>4879.21</v>
      </c>
      <c r="I35" s="195"/>
      <c r="J35" s="195"/>
      <c r="K35" s="196"/>
      <c r="L35" s="191"/>
    </row>
    <row r="36" spans="1:12" ht="13.15">
      <c r="A36" s="192">
        <v>21</v>
      </c>
      <c r="B36" s="197" t="s">
        <v>219</v>
      </c>
      <c r="C36" s="197" t="s">
        <v>373</v>
      </c>
      <c r="D36" s="193">
        <v>1397.09</v>
      </c>
      <c r="E36" s="193"/>
      <c r="F36" s="193"/>
      <c r="G36" s="193"/>
      <c r="H36" s="194">
        <f t="shared" si="0"/>
        <v>1397.09</v>
      </c>
      <c r="I36" s="195"/>
      <c r="J36" s="195"/>
      <c r="K36" s="196"/>
      <c r="L36" s="191"/>
    </row>
    <row r="37" spans="1:12" ht="13.15">
      <c r="A37" s="192">
        <v>19</v>
      </c>
      <c r="B37" s="197" t="s">
        <v>220</v>
      </c>
      <c r="C37" s="197" t="s">
        <v>384</v>
      </c>
      <c r="D37" s="193"/>
      <c r="E37" s="193"/>
      <c r="F37" s="193"/>
      <c r="G37" s="193">
        <v>34.17</v>
      </c>
      <c r="H37" s="194">
        <f>SUM(D37:G37)</f>
        <v>34.17</v>
      </c>
      <c r="I37" s="195"/>
      <c r="J37" s="195"/>
      <c r="K37" s="196"/>
      <c r="L37" s="191"/>
    </row>
    <row r="38" spans="1:12" ht="15.75" thickBot="1">
      <c r="A38" s="380"/>
      <c r="B38" s="381"/>
      <c r="C38" s="198" t="s">
        <v>221</v>
      </c>
      <c r="D38" s="199">
        <f>SUM(D16:D37)</f>
        <v>169282.45000000004</v>
      </c>
      <c r="E38" s="199">
        <f>SUM(E16:E37)</f>
        <v>27298.18</v>
      </c>
      <c r="F38" s="199">
        <f>SUM(F16:F37)</f>
        <v>131737.25</v>
      </c>
      <c r="G38" s="199">
        <f>SUM(G16:G37)</f>
        <v>4266.04</v>
      </c>
      <c r="H38" s="199">
        <f>SUM(H16:H37)</f>
        <v>332583.92000000004</v>
      </c>
      <c r="I38" s="200"/>
      <c r="J38" s="200"/>
      <c r="K38" s="201"/>
    </row>
    <row r="39" spans="1:12" ht="13.15">
      <c r="A39" s="17"/>
    </row>
    <row r="40" spans="1:12" ht="15.75" thickBot="1">
      <c r="A40" s="382" t="s">
        <v>114</v>
      </c>
      <c r="B40" s="382"/>
      <c r="C40" s="202" t="s">
        <v>222</v>
      </c>
      <c r="D40" s="383" t="s">
        <v>223</v>
      </c>
      <c r="E40" s="383"/>
      <c r="F40" s="203"/>
      <c r="G40" s="6" t="s">
        <v>224</v>
      </c>
      <c r="H40" s="204"/>
      <c r="I40" s="202" t="s">
        <v>222</v>
      </c>
      <c r="J40" s="333"/>
      <c r="K40" s="205" t="s">
        <v>225</v>
      </c>
    </row>
    <row r="41" spans="1:12">
      <c r="A41" s="206"/>
    </row>
  </sheetData>
  <mergeCells count="22">
    <mergeCell ref="A12:H12"/>
    <mergeCell ref="A2:K2"/>
    <mergeCell ref="A3:K3"/>
    <mergeCell ref="A4:B4"/>
    <mergeCell ref="E4:I4"/>
    <mergeCell ref="A5:H5"/>
    <mergeCell ref="A6:K6"/>
    <mergeCell ref="B7:K7"/>
    <mergeCell ref="B8:K8"/>
    <mergeCell ref="A9:C9"/>
    <mergeCell ref="A10:C10"/>
    <mergeCell ref="A11:H11"/>
    <mergeCell ref="K13:K14"/>
    <mergeCell ref="A38:B38"/>
    <mergeCell ref="A40:B40"/>
    <mergeCell ref="D40:E40"/>
    <mergeCell ref="A13:A14"/>
    <mergeCell ref="B13:B14"/>
    <mergeCell ref="C13:C14"/>
    <mergeCell ref="D13:H13"/>
    <mergeCell ref="I13:I14"/>
    <mergeCell ref="J13:J14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2"/>
  <sheetViews>
    <sheetView topLeftCell="A27" workbookViewId="0">
      <selection activeCell="B32" sqref="B32"/>
    </sheetView>
  </sheetViews>
  <sheetFormatPr defaultRowHeight="14.25"/>
  <cols>
    <col min="1" max="1" width="10.1328125" style="259" bestFit="1" customWidth="1"/>
    <col min="2" max="2" width="101.59765625" customWidth="1"/>
    <col min="3" max="3" width="26.3984375" customWidth="1"/>
  </cols>
  <sheetData>
    <row r="1" spans="1:3" ht="30.75" customHeight="1" thickTop="1" thickBot="1">
      <c r="A1" s="232" t="s">
        <v>254</v>
      </c>
      <c r="B1" s="233" t="s">
        <v>255</v>
      </c>
      <c r="C1" s="234" t="s">
        <v>256</v>
      </c>
    </row>
    <row r="2" spans="1:3" ht="29.25" thickTop="1" thickBot="1">
      <c r="A2" s="235">
        <v>1</v>
      </c>
      <c r="B2" s="236" t="s">
        <v>257</v>
      </c>
      <c r="C2" s="237"/>
    </row>
    <row r="3" spans="1:3" ht="14.65" thickTop="1">
      <c r="A3" s="238" t="s">
        <v>258</v>
      </c>
      <c r="B3" s="239" t="s">
        <v>259</v>
      </c>
      <c r="C3" s="239"/>
    </row>
    <row r="4" spans="1:3" ht="14.65" thickBot="1">
      <c r="A4" s="240" t="s">
        <v>260</v>
      </c>
      <c r="B4" s="241" t="s">
        <v>261</v>
      </c>
      <c r="C4" s="242"/>
    </row>
    <row r="5" spans="1:3" ht="29.25" thickTop="1" thickBot="1">
      <c r="A5" s="243">
        <v>2</v>
      </c>
      <c r="B5" s="244" t="s">
        <v>262</v>
      </c>
      <c r="C5" s="237"/>
    </row>
    <row r="6" spans="1:3" ht="15" thickTop="1" thickBot="1">
      <c r="A6" s="245" t="s">
        <v>263</v>
      </c>
      <c r="B6" s="246" t="s">
        <v>264</v>
      </c>
      <c r="C6" s="237"/>
    </row>
    <row r="7" spans="1:3" ht="29.25" thickTop="1" thickBot="1">
      <c r="A7" s="235">
        <v>3</v>
      </c>
      <c r="B7" s="236" t="s">
        <v>265</v>
      </c>
      <c r="C7" s="237"/>
    </row>
    <row r="8" spans="1:3" ht="15" thickTop="1" thickBot="1">
      <c r="A8" s="265" t="s">
        <v>266</v>
      </c>
      <c r="B8" s="266" t="s">
        <v>267</v>
      </c>
      <c r="C8" s="266"/>
    </row>
    <row r="9" spans="1:3" ht="29.25" thickTop="1" thickBot="1">
      <c r="A9" s="267">
        <v>4</v>
      </c>
      <c r="B9" s="268" t="s">
        <v>268</v>
      </c>
      <c r="C9" s="269">
        <v>36893</v>
      </c>
    </row>
    <row r="10" spans="1:3" ht="14.65" thickTop="1">
      <c r="A10" s="270" t="s">
        <v>269</v>
      </c>
      <c r="B10" s="271" t="s">
        <v>270</v>
      </c>
      <c r="C10" s="272"/>
    </row>
    <row r="11" spans="1:3">
      <c r="A11" s="273" t="s">
        <v>271</v>
      </c>
      <c r="B11" s="274" t="s">
        <v>272</v>
      </c>
      <c r="C11" s="275"/>
    </row>
    <row r="12" spans="1:3">
      <c r="A12" s="273" t="s">
        <v>273</v>
      </c>
      <c r="B12" s="274" t="s">
        <v>274</v>
      </c>
      <c r="C12" s="275"/>
    </row>
    <row r="13" spans="1:3" ht="14.65" thickBot="1">
      <c r="A13" s="276" t="s">
        <v>275</v>
      </c>
      <c r="B13" s="277" t="s">
        <v>276</v>
      </c>
      <c r="C13" s="278"/>
    </row>
    <row r="14" spans="1:3" ht="57.75" thickTop="1" thickBot="1">
      <c r="A14" s="267">
        <v>5</v>
      </c>
      <c r="B14" s="268" t="s">
        <v>277</v>
      </c>
      <c r="C14" s="266"/>
    </row>
    <row r="15" spans="1:3" ht="14.65" thickTop="1">
      <c r="A15" s="270" t="s">
        <v>278</v>
      </c>
      <c r="B15" s="272" t="s">
        <v>279</v>
      </c>
      <c r="C15" s="272"/>
    </row>
    <row r="16" spans="1:3" ht="14.65" thickBot="1">
      <c r="A16" s="240" t="s">
        <v>280</v>
      </c>
      <c r="B16" s="278" t="s">
        <v>281</v>
      </c>
      <c r="C16" s="242"/>
    </row>
    <row r="17" spans="1:3" ht="29.25" thickTop="1" thickBot="1">
      <c r="A17" s="235" t="s">
        <v>282</v>
      </c>
      <c r="B17" s="236" t="s">
        <v>283</v>
      </c>
      <c r="C17" s="237"/>
    </row>
    <row r="18" spans="1:3" ht="14.65" thickTop="1">
      <c r="A18" s="238" t="s">
        <v>284</v>
      </c>
      <c r="B18" s="272" t="s">
        <v>285</v>
      </c>
      <c r="C18" s="239"/>
    </row>
    <row r="19" spans="1:3" ht="14.65" thickBot="1">
      <c r="A19" s="240" t="s">
        <v>286</v>
      </c>
      <c r="B19" s="278" t="s">
        <v>287</v>
      </c>
      <c r="C19" s="242"/>
    </row>
    <row r="20" spans="1:3" ht="29.25" thickTop="1" thickBot="1">
      <c r="A20" s="235" t="s">
        <v>288</v>
      </c>
      <c r="B20" s="268" t="s">
        <v>289</v>
      </c>
      <c r="C20" s="237"/>
    </row>
    <row r="21" spans="1:3" ht="15" thickTop="1" thickBot="1">
      <c r="A21" s="265" t="s">
        <v>290</v>
      </c>
      <c r="B21" s="266" t="s">
        <v>291</v>
      </c>
      <c r="C21" s="266"/>
    </row>
    <row r="22" spans="1:3" ht="29.25" thickTop="1" thickBot="1">
      <c r="A22" s="267" t="s">
        <v>292</v>
      </c>
      <c r="B22" s="268" t="s">
        <v>293</v>
      </c>
      <c r="C22" s="266"/>
    </row>
    <row r="23" spans="1:3" ht="14.65" thickTop="1">
      <c r="A23" s="270" t="s">
        <v>294</v>
      </c>
      <c r="B23" s="271" t="s">
        <v>295</v>
      </c>
      <c r="C23" s="272"/>
    </row>
    <row r="24" spans="1:3">
      <c r="A24" s="273" t="s">
        <v>296</v>
      </c>
      <c r="B24" s="275" t="s">
        <v>297</v>
      </c>
      <c r="C24" s="275"/>
    </row>
    <row r="25" spans="1:3" ht="28.5">
      <c r="A25" s="247" t="s">
        <v>298</v>
      </c>
      <c r="B25" s="274" t="s">
        <v>299</v>
      </c>
      <c r="C25" s="248"/>
    </row>
    <row r="26" spans="1:3" ht="14.65" thickBot="1">
      <c r="A26" s="240" t="s">
        <v>300</v>
      </c>
      <c r="B26" s="278" t="s">
        <v>301</v>
      </c>
      <c r="C26" s="242"/>
    </row>
    <row r="27" spans="1:3" ht="29.25" thickTop="1" thickBot="1">
      <c r="A27" s="235" t="s">
        <v>302</v>
      </c>
      <c r="B27" s="236" t="s">
        <v>303</v>
      </c>
      <c r="C27" s="237"/>
    </row>
    <row r="28" spans="1:3" ht="28.9" thickTop="1">
      <c r="A28" s="270" t="s">
        <v>304</v>
      </c>
      <c r="B28" s="271" t="s">
        <v>305</v>
      </c>
      <c r="C28" s="272"/>
    </row>
    <row r="29" spans="1:3" ht="28.5">
      <c r="A29" s="273" t="s">
        <v>306</v>
      </c>
      <c r="B29" s="274" t="s">
        <v>307</v>
      </c>
      <c r="C29" s="275"/>
    </row>
    <row r="30" spans="1:3" ht="42.75">
      <c r="A30" s="273" t="s">
        <v>308</v>
      </c>
      <c r="B30" s="274" t="s">
        <v>309</v>
      </c>
      <c r="C30" s="275"/>
    </row>
    <row r="31" spans="1:3" ht="43.15" thickBot="1">
      <c r="A31" s="276" t="s">
        <v>310</v>
      </c>
      <c r="B31" s="277" t="s">
        <v>311</v>
      </c>
      <c r="C31" s="278"/>
    </row>
    <row r="32" spans="1:3" ht="29.25" thickTop="1" thickBot="1">
      <c r="A32" s="235" t="s">
        <v>312</v>
      </c>
      <c r="B32" s="264" t="s">
        <v>313</v>
      </c>
      <c r="C32" s="237"/>
    </row>
    <row r="33" spans="1:7" ht="14.65" thickTop="1">
      <c r="A33" s="238" t="s">
        <v>314</v>
      </c>
      <c r="B33" s="262" t="s">
        <v>315</v>
      </c>
      <c r="C33" s="239"/>
    </row>
    <row r="34" spans="1:7">
      <c r="A34" s="247" t="s">
        <v>316</v>
      </c>
      <c r="B34" s="263" t="s">
        <v>317</v>
      </c>
      <c r="C34" s="248"/>
    </row>
    <row r="35" spans="1:7" ht="14.65" thickBot="1">
      <c r="A35" s="240" t="s">
        <v>318</v>
      </c>
      <c r="B35" s="260" t="s">
        <v>319</v>
      </c>
      <c r="C35" s="242"/>
    </row>
    <row r="36" spans="1:7" ht="29.25" thickTop="1" thickBot="1">
      <c r="A36" s="235" t="s">
        <v>153</v>
      </c>
      <c r="B36" s="236" t="s">
        <v>320</v>
      </c>
      <c r="C36" s="237"/>
    </row>
    <row r="37" spans="1:7" ht="15" thickTop="1" thickBot="1">
      <c r="A37" s="245" t="s">
        <v>321</v>
      </c>
      <c r="B37" s="251" t="s">
        <v>322</v>
      </c>
      <c r="C37" s="237"/>
    </row>
    <row r="38" spans="1:7" ht="29.25" thickTop="1" thickBot="1">
      <c r="A38" s="235" t="s">
        <v>11</v>
      </c>
      <c r="B38" s="236" t="s">
        <v>323</v>
      </c>
      <c r="C38" s="237"/>
    </row>
    <row r="39" spans="1:7" ht="29.25" thickTop="1" thickBot="1">
      <c r="A39" s="245" t="s">
        <v>324</v>
      </c>
      <c r="B39" s="251" t="s">
        <v>325</v>
      </c>
      <c r="C39" s="237"/>
    </row>
    <row r="40" spans="1:7" ht="29.25" thickTop="1" thickBot="1">
      <c r="A40" s="235" t="s">
        <v>12</v>
      </c>
      <c r="B40" s="236" t="s">
        <v>326</v>
      </c>
      <c r="C40" s="237"/>
    </row>
    <row r="41" spans="1:7" ht="14.65" thickTop="1">
      <c r="A41" s="238" t="s">
        <v>327</v>
      </c>
      <c r="B41" s="239" t="s">
        <v>328</v>
      </c>
      <c r="C41" s="239"/>
    </row>
    <row r="42" spans="1:7">
      <c r="A42" s="247" t="s">
        <v>329</v>
      </c>
      <c r="B42" s="248" t="s">
        <v>330</v>
      </c>
      <c r="C42" s="248"/>
    </row>
    <row r="43" spans="1:7">
      <c r="A43" s="247" t="s">
        <v>331</v>
      </c>
      <c r="B43" s="250" t="s">
        <v>332</v>
      </c>
      <c r="C43" s="248"/>
    </row>
    <row r="44" spans="1:7" ht="14.65" thickBot="1">
      <c r="A44" s="240" t="s">
        <v>333</v>
      </c>
      <c r="B44" s="260" t="s">
        <v>334</v>
      </c>
      <c r="C44" s="242"/>
    </row>
    <row r="45" spans="1:7" ht="29.25" thickTop="1" thickBot="1">
      <c r="A45" s="235" t="s">
        <v>13</v>
      </c>
      <c r="B45" s="236" t="s">
        <v>335</v>
      </c>
      <c r="C45" s="237"/>
      <c r="G45" s="252"/>
    </row>
    <row r="46" spans="1:7" ht="15" thickTop="1" thickBot="1">
      <c r="A46" s="245" t="s">
        <v>336</v>
      </c>
      <c r="B46" s="237" t="s">
        <v>337</v>
      </c>
      <c r="C46" s="237"/>
    </row>
    <row r="47" spans="1:7" ht="29.25" thickTop="1" thickBot="1">
      <c r="A47" s="235" t="s">
        <v>154</v>
      </c>
      <c r="B47" s="236" t="s">
        <v>338</v>
      </c>
      <c r="C47" s="237"/>
    </row>
    <row r="48" spans="1:7" ht="15" thickTop="1" thickBot="1">
      <c r="A48" s="245" t="s">
        <v>339</v>
      </c>
      <c r="B48" s="237" t="s">
        <v>340</v>
      </c>
      <c r="C48" s="237"/>
    </row>
    <row r="49" spans="1:3" ht="29.25" thickTop="1" thickBot="1">
      <c r="A49" s="253" t="s">
        <v>339</v>
      </c>
      <c r="B49" s="236" t="s">
        <v>341</v>
      </c>
      <c r="C49" s="237"/>
    </row>
    <row r="50" spans="1:3" ht="15" thickTop="1" thickBot="1">
      <c r="A50" s="245" t="s">
        <v>342</v>
      </c>
      <c r="B50" s="237" t="s">
        <v>343</v>
      </c>
      <c r="C50" s="237"/>
    </row>
    <row r="51" spans="1:3" ht="29.25" thickTop="1" thickBot="1">
      <c r="A51" s="235" t="s">
        <v>155</v>
      </c>
      <c r="B51" s="236" t="s">
        <v>344</v>
      </c>
      <c r="C51" s="237"/>
    </row>
    <row r="52" spans="1:3" ht="35.25" customHeight="1" thickTop="1" thickBot="1">
      <c r="A52" s="245" t="s">
        <v>345</v>
      </c>
      <c r="B52" s="251" t="s">
        <v>346</v>
      </c>
      <c r="C52" s="237"/>
    </row>
    <row r="53" spans="1:3" ht="29.25" thickTop="1" thickBot="1">
      <c r="A53" s="235" t="s">
        <v>156</v>
      </c>
      <c r="B53" s="236" t="s">
        <v>347</v>
      </c>
      <c r="C53" s="237"/>
    </row>
    <row r="54" spans="1:3" ht="43.15" thickTop="1">
      <c r="A54" s="238" t="s">
        <v>348</v>
      </c>
      <c r="B54" s="249" t="s">
        <v>349</v>
      </c>
      <c r="C54" s="239"/>
    </row>
    <row r="55" spans="1:3" ht="14.65" thickBot="1">
      <c r="A55" s="254" t="s">
        <v>350</v>
      </c>
      <c r="B55" s="255" t="s">
        <v>351</v>
      </c>
      <c r="C55" s="255"/>
    </row>
    <row r="56" spans="1:3" ht="15" thickTop="1" thickBot="1">
      <c r="A56" s="256"/>
      <c r="B56" s="237"/>
      <c r="C56" s="237"/>
    </row>
    <row r="57" spans="1:3" ht="14.65" thickTop="1">
      <c r="A57" s="257"/>
      <c r="B57" s="258"/>
      <c r="C57" s="258"/>
    </row>
    <row r="58" spans="1:3">
      <c r="A58" s="257"/>
      <c r="B58" s="258"/>
      <c r="C58" s="258"/>
    </row>
    <row r="59" spans="1:3">
      <c r="A59" s="257"/>
      <c r="B59" s="258"/>
      <c r="C59" s="258"/>
    </row>
    <row r="60" spans="1:3">
      <c r="A60" s="257"/>
      <c r="B60" s="258"/>
      <c r="C60" s="258"/>
    </row>
    <row r="61" spans="1:3">
      <c r="A61" s="257"/>
      <c r="B61" s="258"/>
      <c r="C61" s="258"/>
    </row>
    <row r="62" spans="1:3">
      <c r="A62" s="257"/>
      <c r="B62" s="258"/>
      <c r="C62" s="258"/>
    </row>
    <row r="63" spans="1:3">
      <c r="A63" s="257"/>
      <c r="B63" s="258"/>
      <c r="C63" s="258"/>
    </row>
    <row r="64" spans="1:3">
      <c r="A64" s="257"/>
      <c r="B64" s="258"/>
      <c r="C64" s="258"/>
    </row>
    <row r="65" spans="1:3">
      <c r="A65" s="257"/>
      <c r="B65" s="258"/>
      <c r="C65" s="258"/>
    </row>
    <row r="66" spans="1:3">
      <c r="A66" s="257"/>
      <c r="B66" s="258"/>
      <c r="C66" s="258"/>
    </row>
    <row r="67" spans="1:3">
      <c r="A67" s="257"/>
      <c r="B67" s="258"/>
      <c r="C67" s="258"/>
    </row>
    <row r="68" spans="1:3">
      <c r="A68" s="257"/>
      <c r="B68" s="258"/>
      <c r="C68" s="258"/>
    </row>
    <row r="69" spans="1:3">
      <c r="A69" s="257"/>
      <c r="B69" s="258"/>
      <c r="C69" s="258"/>
    </row>
    <row r="70" spans="1:3">
      <c r="A70" s="257"/>
      <c r="B70" s="258"/>
      <c r="C70" s="258"/>
    </row>
    <row r="71" spans="1:3">
      <c r="A71" s="257"/>
      <c r="B71" s="258"/>
      <c r="C71" s="258"/>
    </row>
    <row r="72" spans="1:3">
      <c r="A72" s="257"/>
      <c r="B72" s="258"/>
      <c r="C72" s="258"/>
    </row>
    <row r="73" spans="1:3">
      <c r="A73" s="257"/>
      <c r="B73" s="258"/>
      <c r="C73" s="258"/>
    </row>
    <row r="74" spans="1:3">
      <c r="A74" s="257"/>
      <c r="B74" s="258"/>
      <c r="C74" s="258"/>
    </row>
    <row r="75" spans="1:3">
      <c r="A75" s="257"/>
      <c r="B75" s="258"/>
      <c r="C75" s="258"/>
    </row>
    <row r="76" spans="1:3">
      <c r="A76" s="257"/>
      <c r="B76" s="258"/>
      <c r="C76" s="258"/>
    </row>
    <row r="77" spans="1:3">
      <c r="A77" s="257"/>
      <c r="B77" s="258"/>
      <c r="C77" s="258"/>
    </row>
    <row r="78" spans="1:3">
      <c r="A78" s="257"/>
      <c r="B78" s="258"/>
      <c r="C78" s="258"/>
    </row>
    <row r="79" spans="1:3">
      <c r="A79" s="257"/>
      <c r="B79" s="258"/>
      <c r="C79" s="258"/>
    </row>
    <row r="80" spans="1:3">
      <c r="A80" s="257"/>
      <c r="B80" s="258"/>
      <c r="C80" s="258"/>
    </row>
    <row r="81" spans="1:3">
      <c r="A81" s="257"/>
      <c r="B81" s="258"/>
      <c r="C81" s="258"/>
    </row>
    <row r="82" spans="1:3">
      <c r="A82" s="257"/>
      <c r="B82" s="258"/>
      <c r="C82" s="258"/>
    </row>
    <row r="83" spans="1:3">
      <c r="A83" s="257"/>
      <c r="B83" s="258"/>
      <c r="C83" s="258"/>
    </row>
    <row r="84" spans="1:3">
      <c r="A84" s="257"/>
      <c r="B84" s="258"/>
      <c r="C84" s="258"/>
    </row>
    <row r="85" spans="1:3">
      <c r="A85" s="257"/>
      <c r="B85" s="258"/>
      <c r="C85" s="258"/>
    </row>
    <row r="86" spans="1:3">
      <c r="A86" s="257"/>
      <c r="B86" s="258"/>
      <c r="C86" s="258"/>
    </row>
    <row r="87" spans="1:3">
      <c r="A87" s="257"/>
      <c r="B87" s="258"/>
      <c r="C87" s="258"/>
    </row>
    <row r="88" spans="1:3">
      <c r="A88" s="257"/>
      <c r="B88" s="258"/>
      <c r="C88" s="258"/>
    </row>
    <row r="89" spans="1:3">
      <c r="A89" s="257"/>
      <c r="B89" s="258"/>
      <c r="C89" s="258"/>
    </row>
    <row r="90" spans="1:3">
      <c r="A90" s="257"/>
      <c r="B90" s="258"/>
      <c r="C90" s="258"/>
    </row>
    <row r="91" spans="1:3">
      <c r="A91" s="257"/>
      <c r="B91" s="258"/>
      <c r="C91" s="258"/>
    </row>
    <row r="92" spans="1:3">
      <c r="A92" s="257"/>
      <c r="B92" s="258"/>
      <c r="C92" s="258"/>
    </row>
    <row r="93" spans="1:3">
      <c r="A93" s="257"/>
      <c r="B93" s="258"/>
      <c r="C93" s="258"/>
    </row>
    <row r="94" spans="1:3">
      <c r="A94" s="257"/>
      <c r="B94" s="258"/>
      <c r="C94" s="258"/>
    </row>
    <row r="95" spans="1:3">
      <c r="A95" s="257"/>
      <c r="B95" s="258"/>
      <c r="C95" s="258"/>
    </row>
    <row r="96" spans="1:3">
      <c r="A96" s="257"/>
      <c r="B96" s="258"/>
      <c r="C96" s="258"/>
    </row>
    <row r="97" spans="1:3">
      <c r="A97" s="257"/>
      <c r="B97" s="258"/>
      <c r="C97" s="258"/>
    </row>
    <row r="98" spans="1:3">
      <c r="A98" s="257"/>
      <c r="B98" s="258"/>
      <c r="C98" s="258"/>
    </row>
    <row r="99" spans="1:3">
      <c r="A99" s="257"/>
      <c r="B99" s="258"/>
      <c r="C99" s="258"/>
    </row>
    <row r="100" spans="1:3">
      <c r="A100" s="257"/>
      <c r="B100" s="258"/>
      <c r="C100" s="258"/>
    </row>
    <row r="101" spans="1:3">
      <c r="A101" s="257"/>
      <c r="B101" s="258"/>
      <c r="C101" s="258"/>
    </row>
    <row r="102" spans="1:3">
      <c r="A102" s="257"/>
      <c r="B102" s="258"/>
      <c r="C102" s="258"/>
    </row>
    <row r="103" spans="1:3">
      <c r="A103" s="257"/>
      <c r="B103" s="258"/>
      <c r="C103" s="258"/>
    </row>
    <row r="104" spans="1:3">
      <c r="A104" s="257"/>
      <c r="B104" s="258"/>
      <c r="C104" s="258"/>
    </row>
    <row r="105" spans="1:3">
      <c r="A105" s="257"/>
      <c r="B105" s="258"/>
      <c r="C105" s="258"/>
    </row>
    <row r="106" spans="1:3">
      <c r="A106" s="257"/>
      <c r="B106" s="258"/>
      <c r="C106" s="258"/>
    </row>
    <row r="107" spans="1:3">
      <c r="A107" s="257"/>
      <c r="B107" s="258"/>
      <c r="C107" s="258"/>
    </row>
    <row r="108" spans="1:3">
      <c r="A108" s="257"/>
      <c r="B108" s="258"/>
      <c r="C108" s="258"/>
    </row>
    <row r="109" spans="1:3">
      <c r="A109" s="257"/>
      <c r="B109" s="258"/>
      <c r="C109" s="258"/>
    </row>
    <row r="110" spans="1:3">
      <c r="A110" s="257"/>
      <c r="B110" s="258"/>
      <c r="C110" s="258"/>
    </row>
    <row r="111" spans="1:3">
      <c r="A111" s="257"/>
      <c r="B111" s="258"/>
      <c r="C111" s="258"/>
    </row>
    <row r="112" spans="1:3">
      <c r="A112" s="257"/>
      <c r="B112" s="258"/>
      <c r="C112" s="258"/>
    </row>
    <row r="113" spans="1:3">
      <c r="A113" s="257"/>
      <c r="B113" s="258"/>
      <c r="C113" s="258"/>
    </row>
    <row r="114" spans="1:3">
      <c r="A114" s="257"/>
      <c r="B114" s="258"/>
      <c r="C114" s="258"/>
    </row>
    <row r="115" spans="1:3">
      <c r="A115" s="257"/>
      <c r="B115" s="258"/>
      <c r="C115" s="258"/>
    </row>
    <row r="116" spans="1:3">
      <c r="A116" s="257"/>
      <c r="B116" s="258"/>
      <c r="C116" s="258"/>
    </row>
    <row r="117" spans="1:3">
      <c r="A117" s="257"/>
      <c r="B117" s="258"/>
      <c r="C117" s="258"/>
    </row>
    <row r="118" spans="1:3">
      <c r="A118" s="257"/>
      <c r="B118" s="258"/>
      <c r="C118" s="258"/>
    </row>
    <row r="119" spans="1:3">
      <c r="A119" s="257"/>
      <c r="B119" s="258"/>
      <c r="C119" s="258"/>
    </row>
    <row r="120" spans="1:3">
      <c r="A120" s="257"/>
      <c r="B120" s="258"/>
      <c r="C120" s="258"/>
    </row>
    <row r="121" spans="1:3">
      <c r="A121" s="257"/>
      <c r="B121" s="258"/>
      <c r="C121" s="258"/>
    </row>
    <row r="122" spans="1:3">
      <c r="A122" s="257"/>
      <c r="B122" s="258"/>
      <c r="C122" s="258"/>
    </row>
    <row r="123" spans="1:3">
      <c r="A123" s="257"/>
      <c r="B123" s="258"/>
      <c r="C123" s="258"/>
    </row>
    <row r="124" spans="1:3">
      <c r="A124" s="257"/>
      <c r="B124" s="258"/>
      <c r="C124" s="258"/>
    </row>
    <row r="125" spans="1:3">
      <c r="A125" s="257"/>
      <c r="B125" s="258"/>
      <c r="C125" s="258"/>
    </row>
    <row r="126" spans="1:3">
      <c r="A126" s="257"/>
      <c r="B126" s="258"/>
      <c r="C126" s="258"/>
    </row>
    <row r="127" spans="1:3">
      <c r="A127" s="257"/>
      <c r="B127" s="258"/>
      <c r="C127" s="258"/>
    </row>
    <row r="128" spans="1:3">
      <c r="A128" s="257"/>
      <c r="B128" s="258"/>
      <c r="C128" s="258"/>
    </row>
    <row r="129" spans="1:3">
      <c r="A129" s="257"/>
      <c r="B129" s="258"/>
      <c r="C129" s="258"/>
    </row>
    <row r="130" spans="1:3">
      <c r="A130" s="257"/>
      <c r="B130" s="258"/>
      <c r="C130" s="258"/>
    </row>
    <row r="131" spans="1:3">
      <c r="A131" s="257"/>
      <c r="B131" s="258"/>
      <c r="C131" s="258"/>
    </row>
    <row r="132" spans="1:3">
      <c r="A132" s="257"/>
      <c r="B132" s="258"/>
      <c r="C132" s="258"/>
    </row>
    <row r="133" spans="1:3">
      <c r="A133" s="257"/>
      <c r="B133" s="258"/>
      <c r="C133" s="258"/>
    </row>
    <row r="134" spans="1:3">
      <c r="A134" s="257"/>
      <c r="B134" s="258"/>
      <c r="C134" s="258"/>
    </row>
    <row r="135" spans="1:3">
      <c r="A135" s="257"/>
      <c r="B135" s="258"/>
      <c r="C135" s="258"/>
    </row>
    <row r="136" spans="1:3">
      <c r="A136" s="257"/>
      <c r="B136" s="258"/>
      <c r="C136" s="258"/>
    </row>
    <row r="137" spans="1:3">
      <c r="A137" s="257"/>
      <c r="B137" s="258"/>
      <c r="C137" s="258"/>
    </row>
    <row r="138" spans="1:3">
      <c r="A138" s="257"/>
      <c r="B138" s="258"/>
      <c r="C138" s="258"/>
    </row>
    <row r="139" spans="1:3">
      <c r="A139" s="257"/>
      <c r="B139" s="258"/>
      <c r="C139" s="258"/>
    </row>
    <row r="140" spans="1:3">
      <c r="A140" s="257"/>
      <c r="B140" s="258"/>
      <c r="C140" s="258"/>
    </row>
    <row r="141" spans="1:3">
      <c r="A141" s="257"/>
      <c r="B141" s="258"/>
      <c r="C141" s="258"/>
    </row>
    <row r="142" spans="1:3">
      <c r="A142" s="257"/>
      <c r="B142" s="258"/>
      <c r="C142" s="258"/>
    </row>
    <row r="143" spans="1:3">
      <c r="A143" s="257"/>
      <c r="B143" s="258"/>
      <c r="C143" s="258"/>
    </row>
    <row r="144" spans="1:3">
      <c r="A144" s="257"/>
      <c r="B144" s="258"/>
      <c r="C144" s="258"/>
    </row>
    <row r="145" spans="1:3">
      <c r="A145" s="257"/>
      <c r="B145" s="258"/>
      <c r="C145" s="258"/>
    </row>
    <row r="146" spans="1:3">
      <c r="A146" s="257"/>
      <c r="B146" s="258"/>
      <c r="C146" s="258"/>
    </row>
    <row r="147" spans="1:3">
      <c r="A147" s="257"/>
      <c r="B147" s="258"/>
      <c r="C147" s="258"/>
    </row>
    <row r="148" spans="1:3">
      <c r="A148" s="257"/>
      <c r="B148" s="258"/>
      <c r="C148" s="258"/>
    </row>
    <row r="149" spans="1:3">
      <c r="A149" s="257"/>
      <c r="B149" s="258"/>
      <c r="C149" s="258"/>
    </row>
    <row r="150" spans="1:3">
      <c r="A150" s="257"/>
      <c r="B150" s="258"/>
      <c r="C150" s="258"/>
    </row>
    <row r="151" spans="1:3">
      <c r="A151" s="257"/>
      <c r="B151" s="258"/>
      <c r="C151" s="258"/>
    </row>
    <row r="152" spans="1:3">
      <c r="A152" s="257"/>
      <c r="B152" s="258"/>
      <c r="C152" s="258"/>
    </row>
    <row r="153" spans="1:3">
      <c r="A153" s="257"/>
      <c r="B153" s="258"/>
      <c r="C153" s="258"/>
    </row>
    <row r="154" spans="1:3">
      <c r="A154" s="257"/>
      <c r="B154" s="258"/>
      <c r="C154" s="258"/>
    </row>
    <row r="155" spans="1:3">
      <c r="A155" s="257"/>
      <c r="B155" s="258"/>
      <c r="C155" s="258"/>
    </row>
    <row r="156" spans="1:3">
      <c r="A156" s="257"/>
      <c r="B156" s="258"/>
      <c r="C156" s="258"/>
    </row>
    <row r="157" spans="1:3">
      <c r="A157" s="257"/>
      <c r="B157" s="258"/>
      <c r="C157" s="258"/>
    </row>
    <row r="158" spans="1:3">
      <c r="A158" s="257"/>
      <c r="B158" s="258"/>
      <c r="C158" s="258"/>
    </row>
    <row r="159" spans="1:3">
      <c r="A159" s="257"/>
      <c r="B159" s="258"/>
      <c r="C159" s="258"/>
    </row>
    <row r="160" spans="1:3">
      <c r="A160" s="257"/>
      <c r="B160" s="258"/>
      <c r="C160" s="258"/>
    </row>
    <row r="161" spans="1:3">
      <c r="A161" s="257"/>
      <c r="B161" s="258"/>
      <c r="C161" s="258"/>
    </row>
    <row r="162" spans="1:3">
      <c r="A162" s="257"/>
      <c r="B162" s="258"/>
      <c r="C162" s="2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1"/>
  <sheetViews>
    <sheetView topLeftCell="A19" workbookViewId="0">
      <selection sqref="A1:H50"/>
    </sheetView>
  </sheetViews>
  <sheetFormatPr defaultRowHeight="14.25"/>
  <cols>
    <col min="3" max="3" width="73.265625" customWidth="1"/>
    <col min="4" max="4" width="11.1328125" customWidth="1"/>
    <col min="8" max="8" width="14.59765625" customWidth="1"/>
  </cols>
  <sheetData>
    <row r="1" spans="1:8" ht="14.65" thickBot="1">
      <c r="A1" s="45"/>
      <c r="B1" s="46"/>
      <c r="C1" s="47" t="s">
        <v>9</v>
      </c>
      <c r="D1" s="47"/>
      <c r="E1" s="47"/>
      <c r="F1" s="47"/>
      <c r="G1" s="47"/>
      <c r="H1" s="48"/>
    </row>
    <row r="2" spans="1:8" ht="27.75">
      <c r="A2" s="313" t="s">
        <v>149</v>
      </c>
      <c r="B2" s="296" t="s">
        <v>35</v>
      </c>
      <c r="C2" s="311" t="s">
        <v>383</v>
      </c>
      <c r="D2" s="298">
        <v>1.97</v>
      </c>
      <c r="E2" s="298"/>
      <c r="F2" s="298"/>
      <c r="G2" s="298">
        <v>31.04</v>
      </c>
      <c r="H2" s="298">
        <f>SUM(D2:G2)</f>
        <v>33.01</v>
      </c>
    </row>
    <row r="3" spans="1:8" ht="14.65" thickBot="1">
      <c r="A3" s="312"/>
      <c r="B3" s="308"/>
      <c r="C3" s="314" t="s">
        <v>57</v>
      </c>
      <c r="D3" s="315">
        <f>SUM(D2:D2)</f>
        <v>1.97</v>
      </c>
      <c r="E3" s="315">
        <f>SUM(E2:E2)</f>
        <v>0</v>
      </c>
      <c r="F3" s="315">
        <f>SUM(F2:F2)</f>
        <v>0</v>
      </c>
      <c r="G3" s="315">
        <f>SUM(G2:G2)</f>
        <v>31.04</v>
      </c>
      <c r="H3" s="315">
        <f>SUM(H2:H2)</f>
        <v>33.01</v>
      </c>
    </row>
    <row r="4" spans="1:8" ht="14.65" thickBot="1">
      <c r="A4" s="45"/>
      <c r="B4" s="64"/>
      <c r="C4" s="47" t="s">
        <v>58</v>
      </c>
      <c r="D4" s="65"/>
      <c r="E4" s="65"/>
      <c r="F4" s="65"/>
      <c r="G4" s="65"/>
      <c r="H4" s="65"/>
    </row>
    <row r="5" spans="1:8" ht="28.15" thickBot="1">
      <c r="A5" s="316">
        <v>3</v>
      </c>
      <c r="B5" s="317" t="s">
        <v>59</v>
      </c>
      <c r="C5" s="318" t="s">
        <v>249</v>
      </c>
      <c r="D5" s="319">
        <f>'ОСР 2018'!D20</f>
        <v>18534.240000000002</v>
      </c>
      <c r="E5" s="319">
        <f>'ОСР 2018'!E20</f>
        <v>783.91</v>
      </c>
      <c r="F5" s="319">
        <f>'ОСР 2018'!F20</f>
        <v>719.91</v>
      </c>
      <c r="G5" s="319">
        <f>'ОСР 2018'!G20</f>
        <v>100.88</v>
      </c>
      <c r="H5" s="319">
        <f>SUM(D5:G5)</f>
        <v>20138.940000000002</v>
      </c>
    </row>
    <row r="6" spans="1:8" ht="14.65" thickBot="1">
      <c r="A6" s="45"/>
      <c r="B6" s="69"/>
      <c r="C6" s="70" t="s">
        <v>60</v>
      </c>
      <c r="D6" s="71">
        <f>SUM(D5:D5)</f>
        <v>18534.240000000002</v>
      </c>
      <c r="E6" s="72">
        <f>SUM(E5:E5)</f>
        <v>783.91</v>
      </c>
      <c r="F6" s="72">
        <f>SUM(F5:F5)</f>
        <v>719.91</v>
      </c>
      <c r="G6" s="73">
        <f>SUM(G5:G5)</f>
        <v>100.88</v>
      </c>
      <c r="H6" s="71">
        <f>SUM(H5:H5)</f>
        <v>20138.940000000002</v>
      </c>
    </row>
    <row r="7" spans="1:8" ht="3" customHeight="1" thickBot="1">
      <c r="A7" s="371" t="s">
        <v>61</v>
      </c>
      <c r="B7" s="372"/>
      <c r="C7" s="372"/>
      <c r="D7" s="372"/>
      <c r="E7" s="372"/>
      <c r="F7" s="372"/>
      <c r="G7" s="372"/>
      <c r="H7" s="373"/>
    </row>
    <row r="8" spans="1:8" ht="14.65" hidden="1" thickBot="1">
      <c r="A8" s="74">
        <v>37</v>
      </c>
      <c r="B8" s="75"/>
      <c r="C8" s="76"/>
      <c r="D8" s="77"/>
      <c r="E8" s="56"/>
      <c r="F8" s="56"/>
      <c r="G8" s="78"/>
      <c r="H8" s="77"/>
    </row>
    <row r="9" spans="1:8" ht="14.65" hidden="1" thickBot="1">
      <c r="A9" s="74">
        <v>38</v>
      </c>
      <c r="B9" s="75"/>
      <c r="C9" s="76"/>
      <c r="D9" s="77"/>
      <c r="E9" s="56"/>
      <c r="F9" s="56"/>
      <c r="G9" s="78"/>
      <c r="H9" s="77"/>
    </row>
    <row r="10" spans="1:8" ht="14.65" hidden="1" thickBot="1">
      <c r="A10" s="79"/>
      <c r="B10" s="80"/>
      <c r="C10" s="81" t="s">
        <v>62</v>
      </c>
      <c r="D10" s="71">
        <f>SUM(D8:D9)</f>
        <v>0</v>
      </c>
      <c r="E10" s="71">
        <f>SUM(E8:E9)</f>
        <v>0</v>
      </c>
      <c r="F10" s="71">
        <f>SUM(F8:F9)</f>
        <v>0</v>
      </c>
      <c r="G10" s="71">
        <f>SUM(G8:G9)</f>
        <v>0</v>
      </c>
      <c r="H10" s="71">
        <f>SUM(H8:H9)</f>
        <v>0</v>
      </c>
    </row>
    <row r="11" spans="1:8">
      <c r="A11" s="371" t="s">
        <v>63</v>
      </c>
      <c r="B11" s="372"/>
      <c r="C11" s="372"/>
      <c r="D11" s="372"/>
      <c r="E11" s="372"/>
      <c r="F11" s="372"/>
      <c r="G11" s="372"/>
      <c r="H11" s="373"/>
    </row>
    <row r="12" spans="1:8" ht="27.75">
      <c r="A12" s="300"/>
      <c r="B12" s="301" t="s">
        <v>391</v>
      </c>
      <c r="C12" s="302" t="s">
        <v>65</v>
      </c>
      <c r="D12" s="299">
        <v>3278.12</v>
      </c>
      <c r="E12" s="293">
        <v>2363.3000000000002</v>
      </c>
      <c r="F12" s="293"/>
      <c r="G12" s="303">
        <v>218.02</v>
      </c>
      <c r="H12" s="299">
        <f>SUM(D12:G12)</f>
        <v>5859.4400000000005</v>
      </c>
    </row>
    <row r="13" spans="1:8" ht="27.75">
      <c r="A13" s="300"/>
      <c r="B13" s="296" t="s">
        <v>389</v>
      </c>
      <c r="C13" s="311" t="s">
        <v>69</v>
      </c>
      <c r="D13" s="298">
        <v>1827.24</v>
      </c>
      <c r="E13" s="298">
        <v>3321.17</v>
      </c>
      <c r="F13" s="298"/>
      <c r="G13" s="298">
        <v>1454.63</v>
      </c>
      <c r="H13" s="298">
        <f>SUM(D13:G13)</f>
        <v>6603.04</v>
      </c>
    </row>
    <row r="14" spans="1:8" ht="28.15" thickBot="1">
      <c r="A14" s="300"/>
      <c r="B14" s="296" t="s">
        <v>390</v>
      </c>
      <c r="C14" s="311" t="s">
        <v>392</v>
      </c>
      <c r="D14" s="298">
        <v>289.99</v>
      </c>
      <c r="E14" s="298">
        <v>362.52</v>
      </c>
      <c r="F14" s="298"/>
      <c r="G14" s="298">
        <v>89.64</v>
      </c>
      <c r="H14" s="298">
        <f>SUM(D14:G14)</f>
        <v>742.15</v>
      </c>
    </row>
    <row r="15" spans="1:8" ht="14.65" thickBot="1">
      <c r="A15" s="79"/>
      <c r="B15" s="309"/>
      <c r="C15" s="310" t="s">
        <v>70</v>
      </c>
      <c r="D15" s="111">
        <f>SUM(D12:D14)</f>
        <v>5395.3499999999995</v>
      </c>
      <c r="E15" s="111">
        <f>SUM(E12:E14)</f>
        <v>6046.99</v>
      </c>
      <c r="F15" s="111">
        <f>SUM(F12:F14)</f>
        <v>0</v>
      </c>
      <c r="G15" s="111">
        <f>SUM(G12:G14)</f>
        <v>1762.2900000000002</v>
      </c>
      <c r="H15" s="111">
        <f>SUM(H12:H14)</f>
        <v>13204.63</v>
      </c>
    </row>
    <row r="16" spans="1:8">
      <c r="A16" s="66"/>
      <c r="B16" s="61"/>
      <c r="C16" s="365" t="s">
        <v>71</v>
      </c>
      <c r="D16" s="366"/>
      <c r="E16" s="366"/>
      <c r="F16" s="366"/>
      <c r="G16" s="366"/>
      <c r="H16" s="366"/>
    </row>
    <row r="17" spans="1:8" ht="27.75">
      <c r="A17" s="300"/>
      <c r="B17" s="296" t="s">
        <v>393</v>
      </c>
      <c r="C17" s="311" t="s">
        <v>394</v>
      </c>
      <c r="D17" s="298">
        <v>607.73</v>
      </c>
      <c r="E17" s="298">
        <v>168.6</v>
      </c>
      <c r="F17" s="298"/>
      <c r="G17" s="298">
        <v>1.43</v>
      </c>
      <c r="H17" s="298">
        <f>SUM(D17:G17)</f>
        <v>777.76</v>
      </c>
    </row>
    <row r="18" spans="1:8" ht="28.15" thickBot="1">
      <c r="A18" s="300"/>
      <c r="B18" s="296" t="s">
        <v>396</v>
      </c>
      <c r="C18" s="311" t="s">
        <v>395</v>
      </c>
      <c r="D18" s="298">
        <v>29.73</v>
      </c>
      <c r="E18" s="298">
        <v>10.029999999999999</v>
      </c>
      <c r="F18" s="298"/>
      <c r="G18" s="298">
        <v>3.54</v>
      </c>
      <c r="H18" s="298">
        <f>SUM(D18:G18)</f>
        <v>43.3</v>
      </c>
    </row>
    <row r="19" spans="1:8" ht="14.65" thickBot="1">
      <c r="A19" s="45"/>
      <c r="B19" s="64"/>
      <c r="C19" s="86" t="s">
        <v>78</v>
      </c>
      <c r="D19" s="71">
        <f>SUM(D17:D18)</f>
        <v>637.46</v>
      </c>
      <c r="E19" s="71">
        <f>SUM(E17:E18)</f>
        <v>178.63</v>
      </c>
      <c r="F19" s="71">
        <f>SUM(F17:F18)</f>
        <v>0</v>
      </c>
      <c r="G19" s="71">
        <f>SUM(G17:G18)</f>
        <v>4.97</v>
      </c>
      <c r="H19" s="71">
        <f>SUM(H17:H18)</f>
        <v>821.06</v>
      </c>
    </row>
    <row r="20" spans="1:8">
      <c r="A20" s="66"/>
      <c r="B20" s="61"/>
      <c r="C20" s="365" t="s">
        <v>79</v>
      </c>
      <c r="D20" s="366"/>
      <c r="E20" s="366"/>
      <c r="F20" s="366"/>
      <c r="G20" s="366"/>
      <c r="H20" s="366"/>
    </row>
    <row r="21" spans="1:8" ht="27.75">
      <c r="A21" s="304"/>
      <c r="B21" s="296" t="s">
        <v>387</v>
      </c>
      <c r="C21" s="305" t="s">
        <v>385</v>
      </c>
      <c r="D21" s="306">
        <v>2183.9299999999998</v>
      </c>
      <c r="E21" s="298">
        <v>45.67</v>
      </c>
      <c r="F21" s="298"/>
      <c r="G21" s="307"/>
      <c r="H21" s="299">
        <f>SUM(D21:G21)</f>
        <v>2229.6</v>
      </c>
    </row>
    <row r="22" spans="1:8" ht="27.75">
      <c r="A22" s="304"/>
      <c r="B22" s="296" t="s">
        <v>388</v>
      </c>
      <c r="C22" s="305" t="s">
        <v>386</v>
      </c>
      <c r="D22" s="306">
        <v>12745.89</v>
      </c>
      <c r="E22" s="298">
        <v>22.37</v>
      </c>
      <c r="F22" s="298"/>
      <c r="G22" s="307"/>
      <c r="H22" s="299">
        <f>SUM(D22:G22)</f>
        <v>12768.26</v>
      </c>
    </row>
    <row r="23" spans="1:8" ht="28.15" thickBot="1">
      <c r="A23" s="304"/>
      <c r="B23" s="296" t="s">
        <v>398</v>
      </c>
      <c r="C23" s="305" t="s">
        <v>397</v>
      </c>
      <c r="D23" s="306">
        <v>7153.21</v>
      </c>
      <c r="E23" s="298">
        <v>86.55</v>
      </c>
      <c r="F23" s="298">
        <v>37.520000000000003</v>
      </c>
      <c r="G23" s="307">
        <v>78.42</v>
      </c>
      <c r="H23" s="299">
        <f>SUM(D23:G23)</f>
        <v>7355.7000000000007</v>
      </c>
    </row>
    <row r="24" spans="1:8" ht="14.65" thickBot="1">
      <c r="A24" s="45"/>
      <c r="B24" s="64"/>
      <c r="C24" s="86" t="s">
        <v>84</v>
      </c>
      <c r="D24" s="71">
        <f>SUM(D21:D23)</f>
        <v>22083.03</v>
      </c>
      <c r="E24" s="71">
        <f>SUM(E21:E23)</f>
        <v>154.59</v>
      </c>
      <c r="F24" s="71">
        <f>SUM(F21:F23)</f>
        <v>37.520000000000003</v>
      </c>
      <c r="G24" s="71">
        <f>SUM(G21:G23)</f>
        <v>78.42</v>
      </c>
      <c r="H24" s="71">
        <f>SUM(H21:H23)</f>
        <v>22353.56</v>
      </c>
    </row>
    <row r="25" spans="1:8">
      <c r="A25" s="66"/>
      <c r="B25" s="61"/>
      <c r="C25" s="365" t="s">
        <v>85</v>
      </c>
      <c r="D25" s="366"/>
      <c r="E25" s="366"/>
      <c r="F25" s="366"/>
      <c r="G25" s="374"/>
      <c r="H25" s="87"/>
    </row>
    <row r="26" spans="1:8" ht="27.75">
      <c r="A26" s="295"/>
      <c r="B26" s="296" t="s">
        <v>399</v>
      </c>
      <c r="C26" s="297" t="s">
        <v>87</v>
      </c>
      <c r="D26" s="298">
        <v>3527.88</v>
      </c>
      <c r="E26" s="298"/>
      <c r="F26" s="298"/>
      <c r="G26" s="298">
        <v>13398.52</v>
      </c>
      <c r="H26" s="299">
        <f>SUM(D26:G26)</f>
        <v>16926.400000000001</v>
      </c>
    </row>
    <row r="27" spans="1:8" ht="27.75">
      <c r="A27" s="295"/>
      <c r="B27" s="296" t="s">
        <v>400</v>
      </c>
      <c r="C27" s="297" t="s">
        <v>89</v>
      </c>
      <c r="D27" s="298">
        <v>26589.52</v>
      </c>
      <c r="E27" s="298">
        <v>40.770000000000003</v>
      </c>
      <c r="F27" s="298"/>
      <c r="G27" s="298">
        <v>124.23</v>
      </c>
      <c r="H27" s="299">
        <f>SUM(D27:G27)</f>
        <v>26754.52</v>
      </c>
    </row>
    <row r="28" spans="1:8" ht="28.15" thickBot="1">
      <c r="A28" s="295"/>
      <c r="B28" s="296" t="s">
        <v>401</v>
      </c>
      <c r="C28" s="297" t="s">
        <v>91</v>
      </c>
      <c r="D28" s="298">
        <v>434.97</v>
      </c>
      <c r="E28" s="298"/>
      <c r="F28" s="298"/>
      <c r="G28" s="298"/>
      <c r="H28" s="299">
        <f>SUM(D28:G28)</f>
        <v>434.97</v>
      </c>
    </row>
    <row r="29" spans="1:8" ht="23.25">
      <c r="A29" s="320">
        <v>1</v>
      </c>
      <c r="B29" s="321" t="s">
        <v>195</v>
      </c>
      <c r="C29" s="321" t="s">
        <v>198</v>
      </c>
      <c r="D29" s="322">
        <v>283396.76</v>
      </c>
      <c r="E29" s="322"/>
      <c r="F29" s="322"/>
      <c r="G29" s="322">
        <v>835.45</v>
      </c>
      <c r="H29" s="323">
        <f t="shared" ref="H29:H49" si="0">SUM(D29:G29)</f>
        <v>284232.21000000002</v>
      </c>
    </row>
    <row r="30" spans="1:8" ht="23.25">
      <c r="A30" s="324">
        <f>A29+1</f>
        <v>2</v>
      </c>
      <c r="B30" s="324" t="s">
        <v>197</v>
      </c>
      <c r="C30" s="324" t="s">
        <v>196</v>
      </c>
      <c r="D30" s="284">
        <v>412933.05</v>
      </c>
      <c r="E30" s="284"/>
      <c r="F30" s="284"/>
      <c r="G30" s="284"/>
      <c r="H30" s="285">
        <f t="shared" si="0"/>
        <v>412933.05</v>
      </c>
    </row>
    <row r="31" spans="1:8" ht="23.25">
      <c r="A31" s="324">
        <f>A30+1</f>
        <v>3</v>
      </c>
      <c r="B31" s="324" t="s">
        <v>199</v>
      </c>
      <c r="C31" s="324" t="s">
        <v>352</v>
      </c>
      <c r="D31" s="284"/>
      <c r="E31" s="284">
        <v>22063.66</v>
      </c>
      <c r="F31" s="284">
        <v>216.11</v>
      </c>
      <c r="G31" s="284">
        <v>2277.7600000000002</v>
      </c>
      <c r="H31" s="285">
        <f t="shared" si="0"/>
        <v>24557.53</v>
      </c>
    </row>
    <row r="32" spans="1:8" ht="23.25">
      <c r="A32" s="324">
        <f>A31+1</f>
        <v>4</v>
      </c>
      <c r="B32" s="324" t="s">
        <v>200</v>
      </c>
      <c r="C32" s="324" t="s">
        <v>402</v>
      </c>
      <c r="D32" s="284"/>
      <c r="E32" s="284">
        <v>26315.27</v>
      </c>
      <c r="F32" s="284"/>
      <c r="G32" s="284"/>
      <c r="H32" s="285">
        <f t="shared" si="0"/>
        <v>26315.27</v>
      </c>
    </row>
    <row r="33" spans="1:8" ht="23.25">
      <c r="A33" s="324">
        <f>A32+1</f>
        <v>5</v>
      </c>
      <c r="B33" s="324" t="s">
        <v>201</v>
      </c>
      <c r="C33" s="324" t="s">
        <v>353</v>
      </c>
      <c r="D33" s="284">
        <v>8981.9</v>
      </c>
      <c r="E33" s="284">
        <v>196.89</v>
      </c>
      <c r="F33" s="284"/>
      <c r="G33" s="284">
        <v>51.66</v>
      </c>
      <c r="H33" s="285">
        <f t="shared" si="0"/>
        <v>9230.4499999999989</v>
      </c>
    </row>
    <row r="34" spans="1:8" ht="23.25">
      <c r="A34" s="231">
        <v>6</v>
      </c>
      <c r="B34" s="286" t="s">
        <v>202</v>
      </c>
      <c r="C34" s="261" t="s">
        <v>354</v>
      </c>
      <c r="D34" s="287">
        <v>3850.26</v>
      </c>
      <c r="E34" s="287">
        <v>18865.990000000002</v>
      </c>
      <c r="F34" s="287">
        <v>2456.4299999999998</v>
      </c>
      <c r="G34" s="287">
        <v>39.35</v>
      </c>
      <c r="H34" s="288">
        <f t="shared" si="0"/>
        <v>25212.03</v>
      </c>
    </row>
    <row r="35" spans="1:8" ht="23.25">
      <c r="A35" s="231">
        <f>A34+1</f>
        <v>7</v>
      </c>
      <c r="B35" s="286" t="s">
        <v>203</v>
      </c>
      <c r="C35" s="286" t="s">
        <v>355</v>
      </c>
      <c r="D35" s="287">
        <v>25431.72</v>
      </c>
      <c r="E35" s="287">
        <v>99.93</v>
      </c>
      <c r="F35" s="287">
        <v>1819.64</v>
      </c>
      <c r="G35" s="287"/>
      <c r="H35" s="288">
        <f t="shared" si="0"/>
        <v>27351.29</v>
      </c>
    </row>
    <row r="36" spans="1:8" ht="23.25">
      <c r="A36" s="231">
        <f t="shared" ref="A36:A46" si="1">A35+1</f>
        <v>8</v>
      </c>
      <c r="B36" s="286" t="s">
        <v>204</v>
      </c>
      <c r="C36" s="286" t="s">
        <v>356</v>
      </c>
      <c r="D36" s="287">
        <v>49180.17</v>
      </c>
      <c r="E36" s="287">
        <v>3556.48</v>
      </c>
      <c r="F36" s="287">
        <v>256110.53</v>
      </c>
      <c r="G36" s="287">
        <v>4860.3900000000003</v>
      </c>
      <c r="H36" s="288">
        <f t="shared" si="0"/>
        <v>313707.57</v>
      </c>
    </row>
    <row r="37" spans="1:8" ht="23.25">
      <c r="A37" s="324">
        <f t="shared" si="1"/>
        <v>9</v>
      </c>
      <c r="B37" s="325" t="s">
        <v>205</v>
      </c>
      <c r="C37" s="325" t="s">
        <v>357</v>
      </c>
      <c r="D37" s="284">
        <v>19845.32</v>
      </c>
      <c r="E37" s="284">
        <v>15.16</v>
      </c>
      <c r="F37" s="284">
        <v>14462.31</v>
      </c>
      <c r="G37" s="284">
        <v>438.32</v>
      </c>
      <c r="H37" s="285">
        <f t="shared" si="0"/>
        <v>34761.11</v>
      </c>
    </row>
    <row r="38" spans="1:8" ht="23.25">
      <c r="A38" s="324">
        <f t="shared" si="1"/>
        <v>10</v>
      </c>
      <c r="B38" s="325" t="s">
        <v>206</v>
      </c>
      <c r="C38" s="325" t="s">
        <v>358</v>
      </c>
      <c r="D38" s="284">
        <v>3112.09</v>
      </c>
      <c r="E38" s="284">
        <v>462.7</v>
      </c>
      <c r="F38" s="284">
        <v>2917.52</v>
      </c>
      <c r="G38" s="284">
        <v>373.23</v>
      </c>
      <c r="H38" s="285">
        <f t="shared" si="0"/>
        <v>6865.5399999999991</v>
      </c>
    </row>
    <row r="39" spans="1:8" ht="23.25">
      <c r="A39" s="324">
        <f t="shared" si="1"/>
        <v>11</v>
      </c>
      <c r="B39" s="325" t="s">
        <v>207</v>
      </c>
      <c r="C39" s="325" t="s">
        <v>359</v>
      </c>
      <c r="D39" s="326">
        <v>4711</v>
      </c>
      <c r="E39" s="326"/>
      <c r="F39" s="326">
        <v>4943.3100000000004</v>
      </c>
      <c r="G39" s="284">
        <v>1070.8499999999999</v>
      </c>
      <c r="H39" s="285">
        <f t="shared" si="0"/>
        <v>10725.160000000002</v>
      </c>
    </row>
    <row r="40" spans="1:8" ht="23.25">
      <c r="A40" s="324">
        <f t="shared" si="1"/>
        <v>12</v>
      </c>
      <c r="B40" s="325" t="s">
        <v>208</v>
      </c>
      <c r="C40" s="325" t="s">
        <v>360</v>
      </c>
      <c r="D40" s="327">
        <v>448.09</v>
      </c>
      <c r="E40" s="327">
        <v>10727.32</v>
      </c>
      <c r="F40" s="327">
        <v>4397.5</v>
      </c>
      <c r="G40" s="284">
        <v>2574.14</v>
      </c>
      <c r="H40" s="285">
        <f t="shared" si="0"/>
        <v>18147.05</v>
      </c>
    </row>
    <row r="41" spans="1:8" ht="23.25">
      <c r="A41" s="324">
        <f t="shared" si="1"/>
        <v>13</v>
      </c>
      <c r="B41" s="325" t="s">
        <v>209</v>
      </c>
      <c r="C41" s="325" t="s">
        <v>361</v>
      </c>
      <c r="D41" s="326">
        <v>3029.86</v>
      </c>
      <c r="E41" s="326">
        <v>4387.6000000000004</v>
      </c>
      <c r="F41" s="326">
        <v>7420.18</v>
      </c>
      <c r="G41" s="284">
        <v>2563.6</v>
      </c>
      <c r="H41" s="285">
        <f t="shared" si="0"/>
        <v>17401.240000000002</v>
      </c>
    </row>
    <row r="42" spans="1:8" ht="34.9">
      <c r="A42" s="324">
        <f t="shared" si="1"/>
        <v>14</v>
      </c>
      <c r="B42" s="325" t="s">
        <v>210</v>
      </c>
      <c r="C42" s="325" t="s">
        <v>362</v>
      </c>
      <c r="D42" s="326">
        <v>11373.66</v>
      </c>
      <c r="E42" s="326">
        <v>56454.41</v>
      </c>
      <c r="F42" s="326">
        <v>35602.949999999997</v>
      </c>
      <c r="G42" s="284">
        <v>5807.51</v>
      </c>
      <c r="H42" s="285">
        <f t="shared" si="0"/>
        <v>109238.53</v>
      </c>
    </row>
    <row r="43" spans="1:8" ht="34.9">
      <c r="A43" s="324">
        <f t="shared" si="1"/>
        <v>15</v>
      </c>
      <c r="B43" s="325" t="s">
        <v>211</v>
      </c>
      <c r="C43" s="325" t="s">
        <v>363</v>
      </c>
      <c r="D43" s="326">
        <v>222.26</v>
      </c>
      <c r="E43" s="326">
        <v>3402.69</v>
      </c>
      <c r="F43" s="326">
        <v>673.11</v>
      </c>
      <c r="G43" s="284">
        <v>406.16</v>
      </c>
      <c r="H43" s="285">
        <f t="shared" si="0"/>
        <v>4704.2199999999993</v>
      </c>
    </row>
    <row r="44" spans="1:8" ht="23.25">
      <c r="A44" s="324">
        <f t="shared" si="1"/>
        <v>16</v>
      </c>
      <c r="B44" s="325" t="s">
        <v>212</v>
      </c>
      <c r="C44" s="325" t="s">
        <v>364</v>
      </c>
      <c r="D44" s="326">
        <v>155.29</v>
      </c>
      <c r="E44" s="326">
        <v>171.91</v>
      </c>
      <c r="F44" s="326">
        <v>4151.9399999999996</v>
      </c>
      <c r="G44" s="284"/>
      <c r="H44" s="285">
        <f t="shared" si="0"/>
        <v>4479.1399999999994</v>
      </c>
    </row>
    <row r="45" spans="1:8" ht="23.25">
      <c r="A45" s="261">
        <f t="shared" si="1"/>
        <v>17</v>
      </c>
      <c r="B45" s="286" t="s">
        <v>213</v>
      </c>
      <c r="C45" s="286" t="s">
        <v>214</v>
      </c>
      <c r="D45" s="287"/>
      <c r="E45" s="287">
        <v>6477.48</v>
      </c>
      <c r="F45" s="287">
        <v>10507.8</v>
      </c>
      <c r="G45" s="287">
        <v>7708.33</v>
      </c>
      <c r="H45" s="288">
        <f t="shared" si="0"/>
        <v>24693.61</v>
      </c>
    </row>
    <row r="46" spans="1:8" ht="23.25">
      <c r="A46" s="324">
        <f t="shared" si="1"/>
        <v>18</v>
      </c>
      <c r="B46" s="325" t="s">
        <v>215</v>
      </c>
      <c r="C46" s="325" t="s">
        <v>365</v>
      </c>
      <c r="D46" s="284">
        <v>364.29</v>
      </c>
      <c r="E46" s="284">
        <v>996.82</v>
      </c>
      <c r="F46" s="284">
        <v>287619.7</v>
      </c>
      <c r="G46" s="284"/>
      <c r="H46" s="285">
        <f t="shared" si="0"/>
        <v>288980.81</v>
      </c>
    </row>
    <row r="47" spans="1:8" ht="23.25">
      <c r="A47" s="261">
        <v>19</v>
      </c>
      <c r="B47" s="286" t="s">
        <v>216</v>
      </c>
      <c r="C47" s="286" t="s">
        <v>217</v>
      </c>
      <c r="D47" s="287">
        <v>1148.51</v>
      </c>
      <c r="E47" s="287">
        <v>649.70000000000005</v>
      </c>
      <c r="F47" s="287"/>
      <c r="G47" s="287">
        <v>40.659999999999997</v>
      </c>
      <c r="H47" s="288">
        <f t="shared" si="0"/>
        <v>1838.8700000000001</v>
      </c>
    </row>
    <row r="48" spans="1:8" ht="24.75">
      <c r="A48" s="261">
        <v>20</v>
      </c>
      <c r="B48" s="286" t="s">
        <v>218</v>
      </c>
      <c r="C48" s="294" t="s">
        <v>366</v>
      </c>
      <c r="D48" s="287">
        <v>48876.09</v>
      </c>
      <c r="E48" s="287"/>
      <c r="F48" s="287"/>
      <c r="G48" s="287">
        <v>9791.56</v>
      </c>
      <c r="H48" s="288">
        <f t="shared" si="0"/>
        <v>58667.649999999994</v>
      </c>
    </row>
    <row r="49" spans="1:8" ht="24.75">
      <c r="A49" s="261">
        <v>21</v>
      </c>
      <c r="B49" s="286" t="s">
        <v>219</v>
      </c>
      <c r="C49" s="286" t="s">
        <v>373</v>
      </c>
      <c r="D49" s="287">
        <v>19512.400000000001</v>
      </c>
      <c r="E49" s="287"/>
      <c r="F49" s="287"/>
      <c r="G49" s="287"/>
      <c r="H49" s="288">
        <f t="shared" si="0"/>
        <v>19512.400000000001</v>
      </c>
    </row>
    <row r="50" spans="1:8" ht="24.75">
      <c r="A50" s="261">
        <v>22</v>
      </c>
      <c r="B50" s="286" t="s">
        <v>220</v>
      </c>
      <c r="C50" s="286" t="s">
        <v>384</v>
      </c>
      <c r="D50" s="287"/>
      <c r="E50" s="287"/>
      <c r="F50" s="287"/>
      <c r="G50" s="287">
        <v>636.88</v>
      </c>
      <c r="H50" s="288">
        <f>SUM(D50:G50)</f>
        <v>636.88</v>
      </c>
    </row>
    <row r="51" spans="1:8" ht="15.75" thickBot="1">
      <c r="A51" s="380"/>
      <c r="B51" s="381"/>
      <c r="C51" s="198" t="s">
        <v>221</v>
      </c>
      <c r="D51" s="199">
        <f>SUM(D29:D50)</f>
        <v>896572.72000000009</v>
      </c>
      <c r="E51" s="199">
        <f>SUM(E29:E50)</f>
        <v>154844.01000000004</v>
      </c>
      <c r="F51" s="199">
        <f>SUM(F29:F50)</f>
        <v>633299.03</v>
      </c>
      <c r="G51" s="199">
        <f>SUM(G29:G50)</f>
        <v>39475.85</v>
      </c>
      <c r="H51" s="199">
        <f>SUM(H29:H50)</f>
        <v>1724191.61</v>
      </c>
    </row>
  </sheetData>
  <mergeCells count="6">
    <mergeCell ref="A51:B51"/>
    <mergeCell ref="A7:H7"/>
    <mergeCell ref="A11:H11"/>
    <mergeCell ref="C16:H16"/>
    <mergeCell ref="C20:H20"/>
    <mergeCell ref="C25:G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ССР 2018</vt:lpstr>
      <vt:lpstr>ССР 2001</vt:lpstr>
      <vt:lpstr>ОСР 2018</vt:lpstr>
      <vt:lpstr>ОСР 2001</vt:lpstr>
      <vt:lpstr>Лист1</vt:lpstr>
      <vt:lpstr>Лист2</vt:lpstr>
      <vt:lpstr>'ОСР 2001'!Область_печати</vt:lpstr>
      <vt:lpstr>'ОСР 2018'!Область_печати</vt:lpstr>
      <vt:lpstr>'ССР 2001'!Область_печати</vt:lpstr>
      <vt:lpstr>'ССР 2018'!Область_печати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</dc:creator>
  <cp:lastModifiedBy>Palych Olenin</cp:lastModifiedBy>
  <cp:lastPrinted>2016-03-11T11:16:21Z</cp:lastPrinted>
  <dcterms:created xsi:type="dcterms:W3CDTF">2016-02-15T10:28:36Z</dcterms:created>
  <dcterms:modified xsi:type="dcterms:W3CDTF">2019-12-08T11:51:01Z</dcterms:modified>
</cp:coreProperties>
</file>